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440" yWindow="0" windowWidth="8595" windowHeight="7785" activeTab="1"/>
  </bookViews>
  <sheets>
    <sheet name="Odhady verzí" sheetId="4" r:id="rId1"/>
    <sheet name="Práce na týdny" sheetId="2" r:id="rId2"/>
    <sheet name="Cíle 2012" sheetId="8" r:id="rId3"/>
    <sheet name="Úkoly" sheetId="1" state="hidden" r:id="rId4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" i="8"/>
  <c r="J24"/>
  <c r="M24"/>
  <c r="N24"/>
  <c r="K25"/>
  <c r="J25"/>
  <c r="M25"/>
  <c r="N25"/>
  <c r="K26"/>
  <c r="J26"/>
  <c r="M26"/>
  <c r="N26"/>
  <c r="C21"/>
  <c r="B21"/>
  <c r="E21"/>
  <c r="F21"/>
  <c r="C22"/>
  <c r="B22"/>
  <c r="E22"/>
  <c r="F22"/>
  <c r="C23"/>
  <c r="B23"/>
  <c r="E23"/>
  <c r="F23"/>
  <c r="N31" i="2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N32"/>
  <c r="O32"/>
  <c r="Q20"/>
  <c r="Q32"/>
  <c r="U20"/>
  <c r="U32" s="1"/>
  <c r="V32"/>
  <c r="W32"/>
  <c r="X32"/>
  <c r="Y32"/>
  <c r="Z32"/>
  <c r="AA32"/>
  <c r="AB32"/>
  <c r="AC32"/>
  <c r="AD32"/>
  <c r="AE32"/>
  <c r="AF32"/>
  <c r="AG32"/>
  <c r="AH32"/>
  <c r="AI32"/>
  <c r="AJ32"/>
  <c r="AK32"/>
  <c r="AL32"/>
  <c r="T20"/>
  <c r="T32" s="1"/>
  <c r="S20"/>
  <c r="S32" s="1"/>
  <c r="R20"/>
  <c r="R32" s="1"/>
  <c r="P4"/>
  <c r="P20"/>
  <c r="P32"/>
  <c r="L31"/>
  <c r="M31"/>
  <c r="L32"/>
  <c r="M32"/>
  <c r="J4"/>
  <c r="D4" s="1"/>
  <c r="D21"/>
  <c r="D22"/>
  <c r="D27"/>
  <c r="D28"/>
  <c r="F31"/>
  <c r="G31"/>
  <c r="H31"/>
  <c r="I31"/>
  <c r="J31"/>
  <c r="K31"/>
  <c r="F32"/>
  <c r="G32"/>
  <c r="H32"/>
  <c r="I4"/>
  <c r="I32"/>
  <c r="J32"/>
  <c r="K32"/>
  <c r="E31"/>
  <c r="E32"/>
  <c r="B10" i="4"/>
  <c r="B11"/>
  <c r="M20" i="8"/>
  <c r="N20"/>
  <c r="M21"/>
  <c r="N21"/>
  <c r="M22"/>
  <c r="N22"/>
  <c r="M23"/>
  <c r="N23"/>
  <c r="M27"/>
  <c r="N27"/>
  <c r="M28"/>
  <c r="N28"/>
  <c r="M29"/>
  <c r="N29"/>
  <c r="M30"/>
  <c r="N30"/>
  <c r="M31"/>
  <c r="N31"/>
  <c r="M32"/>
  <c r="N32"/>
  <c r="M33"/>
  <c r="N33"/>
  <c r="M19"/>
  <c r="N19"/>
  <c r="C19"/>
  <c r="B19"/>
  <c r="C20"/>
  <c r="B20"/>
  <c r="E19"/>
  <c r="F19"/>
  <c r="E20"/>
  <c r="F20"/>
  <c r="K23"/>
  <c r="J23"/>
  <c r="K19"/>
  <c r="J19"/>
  <c r="K20"/>
  <c r="J20"/>
  <c r="K21"/>
  <c r="J21"/>
  <c r="K22"/>
  <c r="J22"/>
  <c r="K27"/>
  <c r="J27"/>
  <c r="K28"/>
  <c r="J28"/>
  <c r="K29"/>
  <c r="J29"/>
  <c r="K30"/>
  <c r="J30"/>
  <c r="K31"/>
  <c r="J31"/>
  <c r="K33"/>
  <c r="J33"/>
  <c r="K32"/>
  <c r="J32"/>
  <c r="C33"/>
  <c r="B33"/>
  <c r="C24"/>
  <c r="B24"/>
  <c r="C25"/>
  <c r="B25"/>
  <c r="C26"/>
  <c r="B26"/>
  <c r="C27"/>
  <c r="B27"/>
  <c r="C28"/>
  <c r="B28"/>
  <c r="C29"/>
  <c r="B29"/>
  <c r="C30"/>
  <c r="B30"/>
  <c r="C31"/>
  <c r="B31"/>
  <c r="C32"/>
  <c r="B32"/>
  <c r="E24"/>
  <c r="F24"/>
  <c r="E25"/>
  <c r="F25"/>
  <c r="E26"/>
  <c r="F26"/>
  <c r="E27"/>
  <c r="F27"/>
  <c r="E28"/>
  <c r="F28"/>
  <c r="E29"/>
  <c r="F29"/>
  <c r="E30"/>
  <c r="F30"/>
  <c r="E31"/>
  <c r="F31"/>
  <c r="E33"/>
  <c r="F33"/>
  <c r="E32"/>
  <c r="F32"/>
  <c r="D23" i="2"/>
  <c r="D24"/>
  <c r="D25"/>
  <c r="D26"/>
  <c r="D19"/>
  <c r="D5"/>
  <c r="D31" s="1"/>
  <c r="D6"/>
  <c r="D7"/>
  <c r="D8"/>
  <c r="D9"/>
  <c r="D10"/>
  <c r="D11"/>
  <c r="D12"/>
  <c r="D13"/>
  <c r="D14"/>
  <c r="D15"/>
  <c r="D16"/>
  <c r="D17"/>
  <c r="D18"/>
  <c r="D3"/>
  <c r="D2" i="1"/>
  <c r="F2" i="2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F2" i="1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D32" i="2" l="1"/>
  <c r="D20"/>
</calcChain>
</file>

<file path=xl/comments1.xml><?xml version="1.0" encoding="utf-8"?>
<comments xmlns="http://schemas.openxmlformats.org/spreadsheetml/2006/main">
  <authors>
    <author>Roman Sterly</author>
  </authors>
  <commentList>
    <comment ref="M24" authorId="0">
      <text>
        <r>
          <rPr>
            <b/>
            <sz val="9"/>
            <color indexed="81"/>
            <rFont val="Tahoma"/>
            <family val="2"/>
            <charset val="238"/>
          </rPr>
          <t>Roman Sterly:</t>
        </r>
        <r>
          <rPr>
            <sz val="9"/>
            <color indexed="81"/>
            <rFont val="Tahoma"/>
            <family val="2"/>
            <charset val="238"/>
          </rPr>
          <t xml:space="preserve">
32 do března</t>
        </r>
      </text>
    </comment>
    <comment ref="Q24" authorId="0">
      <text>
        <r>
          <rPr>
            <b/>
            <sz val="9"/>
            <color indexed="81"/>
            <rFont val="Tahoma"/>
            <family val="2"/>
            <charset val="238"/>
          </rPr>
          <t>Roman Sterly:</t>
        </r>
        <r>
          <rPr>
            <sz val="9"/>
            <color indexed="81"/>
            <rFont val="Tahoma"/>
            <family val="2"/>
            <charset val="238"/>
          </rPr>
          <t xml:space="preserve">
47 do dubna</t>
        </r>
      </text>
    </comment>
  </commentList>
</comments>
</file>

<file path=xl/sharedStrings.xml><?xml version="1.0" encoding="utf-8"?>
<sst xmlns="http://schemas.openxmlformats.org/spreadsheetml/2006/main" count="211" uniqueCount="117">
  <si>
    <t>Roman</t>
  </si>
  <si>
    <t>Luboš</t>
  </si>
  <si>
    <t>Úkol</t>
  </si>
  <si>
    <t>Odhad hodin</t>
  </si>
  <si>
    <t>Leden 2012</t>
  </si>
  <si>
    <t>Únor 2012</t>
  </si>
  <si>
    <t>Plán úkolů</t>
  </si>
  <si>
    <t>Vývoj</t>
  </si>
  <si>
    <t>Design</t>
  </si>
  <si>
    <t>Marketing</t>
  </si>
  <si>
    <t>Březen 2012</t>
  </si>
  <si>
    <t>Duben 2012</t>
  </si>
  <si>
    <t>Květen 2012</t>
  </si>
  <si>
    <t>Červen 2012</t>
  </si>
  <si>
    <t>Červenec 2012</t>
  </si>
  <si>
    <t>Srpen 2012</t>
  </si>
  <si>
    <t>Projít Hejbejtese</t>
  </si>
  <si>
    <t>Logo</t>
  </si>
  <si>
    <t>Ilustrátor, PHP</t>
  </si>
  <si>
    <t>Připravit podklady pro programátory</t>
  </si>
  <si>
    <t>Navrhnout smlouvu</t>
  </si>
  <si>
    <t>Zadat práci - Zdeněk</t>
  </si>
  <si>
    <t>Hledat programátory</t>
  </si>
  <si>
    <t>Návrh aplikace s Mírou</t>
  </si>
  <si>
    <t>Hosting, doména</t>
  </si>
  <si>
    <t>Blog a Info</t>
  </si>
  <si>
    <t>Technologie, architektura</t>
  </si>
  <si>
    <t>Vývojové prostředí</t>
  </si>
  <si>
    <t>Miroušek</t>
  </si>
  <si>
    <t>Zdeněk</t>
  </si>
  <si>
    <t>Dokončit smlouvu</t>
  </si>
  <si>
    <t>User Cases</t>
  </si>
  <si>
    <t>Vymyslet soutěž</t>
  </si>
  <si>
    <t>Copywritter</t>
  </si>
  <si>
    <t>Blog/Info</t>
  </si>
  <si>
    <t>Leták na nábor</t>
  </si>
  <si>
    <t>Drobnosti v grafice</t>
  </si>
  <si>
    <t>Otextovat</t>
  </si>
  <si>
    <t>SEO</t>
  </si>
  <si>
    <t>Soutěž</t>
  </si>
  <si>
    <t>Udělat grafiku</t>
  </si>
  <si>
    <t>V1</t>
  </si>
  <si>
    <t>V2</t>
  </si>
  <si>
    <t>V3</t>
  </si>
  <si>
    <t>V4</t>
  </si>
  <si>
    <t>V5</t>
  </si>
  <si>
    <t>V6</t>
  </si>
  <si>
    <t>V7</t>
  </si>
  <si>
    <t>únor</t>
  </si>
  <si>
    <t>březen</t>
  </si>
  <si>
    <t>duben</t>
  </si>
  <si>
    <t>květen</t>
  </si>
  <si>
    <t>červen</t>
  </si>
  <si>
    <t>Soutěž - odhad</t>
  </si>
  <si>
    <t>Soutěž - plnění</t>
  </si>
  <si>
    <t>Directory - odhad</t>
  </si>
  <si>
    <t>Directory - plnění</t>
  </si>
  <si>
    <t>People - odhad</t>
  </si>
  <si>
    <t>People - plnění</t>
  </si>
  <si>
    <t>Organization - odhad</t>
  </si>
  <si>
    <t>Organization - plnění</t>
  </si>
  <si>
    <t>Gamification I - odhad</t>
  </si>
  <si>
    <t>Gamification I - plnění</t>
  </si>
  <si>
    <t>Booking - odhad</t>
  </si>
  <si>
    <t>Booking - plnění</t>
  </si>
  <si>
    <t>Gamification II - odhad</t>
  </si>
  <si>
    <t>Gamification II - plnění</t>
  </si>
  <si>
    <t>Money Services - odhad</t>
  </si>
  <si>
    <t>Money Services - plnění</t>
  </si>
  <si>
    <t>Hodiny</t>
  </si>
  <si>
    <t>Verze / práce</t>
  </si>
  <si>
    <t>Odhad</t>
  </si>
  <si>
    <t>Plnění</t>
  </si>
  <si>
    <t>Další výdaje</t>
  </si>
  <si>
    <t>Celkem hodin</t>
  </si>
  <si>
    <t>Počet platících sportovišť</t>
  </si>
  <si>
    <t>Získání dotace</t>
  </si>
  <si>
    <t>Získání investice</t>
  </si>
  <si>
    <t>Počet registrovaných uživatelů</t>
  </si>
  <si>
    <t>Počet fanoušků na Facebooku</t>
  </si>
  <si>
    <t>Předběžný zájem sportovišť o vývoj placených funkcí</t>
  </si>
  <si>
    <t>Dokončování prací podle plánu</t>
  </si>
  <si>
    <t>Počet návštěvníků webu díky soutěži</t>
  </si>
  <si>
    <t>VIZE</t>
  </si>
  <si>
    <t>Počet návštěvníků webu (měsíc)</t>
  </si>
  <si>
    <t>Počet návštěvníků webu z vyhledávání (měsíc)</t>
  </si>
  <si>
    <t>ANO/NE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</si>
  <si>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</si>
  <si>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</si>
  <si>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</si>
  <si>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</si>
  <si>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</si>
  <si>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</si>
  <si>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</si>
  <si>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</si>
  <si>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</si>
  <si>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</si>
  <si>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</si>
  <si>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</si>
  <si>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Optimistický</t>
  </si>
  <si>
    <t>Neutrální</t>
  </si>
  <si>
    <t>Pesimistický</t>
  </si>
  <si>
    <t>Velmi optimistický</t>
  </si>
  <si>
    <t>Velmi pesimistický</t>
  </si>
  <si>
    <t xml:space="preserve">První místo, kde budou lidé hledat, kam půjdou za sportem. První místo, kde se budou chtít sportoviště lidem ukázat. </t>
  </si>
  <si>
    <t>To nejdůležitější místo na internetu pro každého sportovce před, po, i během sportování.</t>
  </si>
  <si>
    <t>Cíle 2012</t>
  </si>
  <si>
    <t>Vybrané cíle 2012</t>
  </si>
  <si>
    <t>Odhady verzí</t>
  </si>
  <si>
    <t>Celkem h bez V7</t>
  </si>
  <si>
    <t>Celkem kč bez V7</t>
  </si>
  <si>
    <t>Verze</t>
  </si>
  <si>
    <t>Předpokládaná realizace</t>
  </si>
  <si>
    <t>Tomáš</t>
  </si>
  <si>
    <t>Domlouvat ceny</t>
  </si>
  <si>
    <t>Wireframy</t>
  </si>
  <si>
    <t>Běží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</si>
</sst>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9">
    <xf numFmtId="0" fontId="0" fillId="0" borderId="0" xfId="0"/>
    <xf numFmtId="14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49" fontId="1" fillId="6" borderId="2" xfId="0" applyNumberFormat="1" applyFont="1" applyFill="1" applyBorder="1" applyAlignment="1"/>
    <xf numFmtId="0" fontId="0" fillId="3" borderId="3" xfId="0" applyFill="1" applyBorder="1" applyAlignment="1"/>
    <xf numFmtId="0" fontId="0" fillId="4" borderId="3" xfId="0" applyFill="1" applyBorder="1" applyAlignment="1"/>
    <xf numFmtId="0" fontId="0" fillId="2" borderId="3" xfId="0" applyFill="1" applyBorder="1" applyAlignment="1"/>
    <xf numFmtId="0" fontId="0" fillId="5" borderId="3" xfId="0" applyFill="1" applyBorder="1" applyAlignment="1"/>
    <xf numFmtId="0" fontId="0" fillId="5" borderId="5" xfId="0" applyFill="1" applyBorder="1" applyAlignment="1"/>
    <xf numFmtId="0" fontId="0" fillId="6" borderId="8" xfId="0" applyFill="1" applyBorder="1" applyAlignment="1"/>
    <xf numFmtId="0" fontId="0" fillId="6" borderId="0" xfId="0" applyFill="1" applyAlignment="1"/>
    <xf numFmtId="0" fontId="0" fillId="0" borderId="0" xfId="0" applyAlignment="1"/>
    <xf numFmtId="49" fontId="2" fillId="6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8" borderId="3" xfId="0" applyFill="1" applyBorder="1" applyAlignment="1"/>
    <xf numFmtId="0" fontId="0" fillId="4" borderId="6" xfId="0" applyFont="1" applyFill="1" applyBorder="1" applyAlignment="1">
      <alignment horizontal="center" vertical="center"/>
    </xf>
    <xf numFmtId="14" fontId="0" fillId="2" borderId="4" xfId="0" applyNumberFormat="1" applyFont="1" applyFill="1" applyBorder="1" applyAlignment="1">
      <alignment horizontal="center" vertical="center"/>
    </xf>
    <xf numFmtId="14" fontId="0" fillId="2" borderId="6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0" fillId="9" borderId="3" xfId="0" applyFill="1" applyBorder="1" applyAlignment="1"/>
    <xf numFmtId="0" fontId="0" fillId="8" borderId="4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14" fontId="1" fillId="10" borderId="3" xfId="0" applyNumberFormat="1" applyFont="1" applyFill="1" applyBorder="1" applyAlignment="1">
      <alignment horizontal="center"/>
    </xf>
    <xf numFmtId="0" fontId="0" fillId="7" borderId="3" xfId="0" applyFill="1" applyBorder="1" applyAlignment="1"/>
    <xf numFmtId="0" fontId="0" fillId="11" borderId="3" xfId="0" applyFill="1" applyBorder="1" applyAlignment="1"/>
    <xf numFmtId="0" fontId="0" fillId="11" borderId="3" xfId="0" applyNumberFormat="1" applyFill="1" applyBorder="1" applyAlignment="1"/>
    <xf numFmtId="0" fontId="0" fillId="12" borderId="3" xfId="0" applyFill="1" applyBorder="1" applyAlignment="1"/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17" fontId="0" fillId="0" borderId="0" xfId="0" applyNumberFormat="1"/>
    <xf numFmtId="1" fontId="0" fillId="0" borderId="0" xfId="0" applyNumberFormat="1"/>
    <xf numFmtId="0" fontId="1" fillId="6" borderId="0" xfId="0" applyFont="1" applyFill="1"/>
    <xf numFmtId="0" fontId="10" fillId="6" borderId="0" xfId="0" applyFont="1" applyFill="1"/>
    <xf numFmtId="0" fontId="7" fillId="13" borderId="0" xfId="0" applyFont="1" applyFill="1"/>
    <xf numFmtId="0" fontId="0" fillId="13" borderId="0" xfId="0" applyFill="1"/>
    <xf numFmtId="0" fontId="6" fillId="13" borderId="0" xfId="0" applyFont="1" applyFill="1"/>
    <xf numFmtId="0" fontId="4" fillId="6" borderId="0" xfId="0" applyFont="1" applyFill="1"/>
    <xf numFmtId="0" fontId="4" fillId="6" borderId="0" xfId="0" applyFont="1" applyFill="1" applyAlignment="1"/>
    <xf numFmtId="0" fontId="3" fillId="14" borderId="0" xfId="0" applyFont="1" applyFill="1"/>
    <xf numFmtId="0" fontId="8" fillId="14" borderId="0" xfId="0" applyFont="1" applyFill="1"/>
    <xf numFmtId="0" fontId="11" fillId="14" borderId="0" xfId="0" applyFont="1" applyFill="1"/>
    <xf numFmtId="0" fontId="9" fillId="14" borderId="0" xfId="0" applyFont="1" applyFill="1"/>
    <xf numFmtId="0" fontId="0" fillId="15" borderId="3" xfId="0" applyFill="1" applyBorder="1" applyAlignment="1"/>
    <xf numFmtId="0" fontId="0" fillId="5" borderId="4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1" fillId="6" borderId="9" xfId="0" applyNumberFormat="1" applyFont="1" applyFill="1" applyBorder="1" applyAlignment="1">
      <alignment horizontal="center"/>
    </xf>
    <xf numFmtId="49" fontId="1" fillId="6" borderId="7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 vertical="center"/>
    </xf>
    <xf numFmtId="49" fontId="2" fillId="6" borderId="7" xfId="0" applyNumberFormat="1" applyFont="1" applyFill="1" applyBorder="1" applyAlignment="1">
      <alignment horizontal="center" vertical="center"/>
    </xf>
    <xf numFmtId="49" fontId="4" fillId="6" borderId="0" xfId="0" applyNumberFormat="1" applyFont="1" applyFill="1" applyBorder="1" applyAlignment="1">
      <alignment horizontal="center" vertical="center"/>
    </xf>
    <xf numFmtId="49" fontId="4" fillId="6" borderId="7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textRotation="90"/>
    </xf>
    <xf numFmtId="0" fontId="4" fillId="6" borderId="6" xfId="0" applyFont="1" applyFill="1" applyBorder="1" applyAlignment="1">
      <alignment horizontal="center" vertical="center" textRotation="90"/>
    </xf>
    <xf numFmtId="0" fontId="4" fillId="6" borderId="1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9" fontId="2" fillId="6" borderId="6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/>
    <xf numFmtId="0" fontId="1" fillId="6" borderId="13" xfId="0" applyFont="1" applyFill="1" applyBorder="1" applyAlignment="1">
      <alignment horizontal="center"/>
    </xf>
    <xf numFmtId="0" fontId="0" fillId="3" borderId="13" xfId="0" applyFill="1" applyBorder="1" applyAlignment="1"/>
    <xf numFmtId="0" fontId="0" fillId="4" borderId="13" xfId="0" applyFill="1" applyBorder="1" applyAlignment="1"/>
    <xf numFmtId="0" fontId="0" fillId="2" borderId="13" xfId="0" applyFill="1" applyBorder="1" applyAlignment="1"/>
    <xf numFmtId="0" fontId="0" fillId="5" borderId="13" xfId="0" applyFill="1" applyBorder="1" applyAlignment="1"/>
    <xf numFmtId="49" fontId="1" fillId="6" borderId="0" xfId="0" applyNumberFormat="1" applyFont="1" applyFill="1" applyBorder="1" applyAlignment="1"/>
    <xf numFmtId="0" fontId="1" fillId="6" borderId="0" xfId="0" applyFont="1" applyFill="1" applyBorder="1" applyAlignment="1">
      <alignment horizontal="center"/>
    </xf>
    <xf numFmtId="0" fontId="0" fillId="6" borderId="0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 b="1" i="0" u="none" strike="noStrike" baseline="0"/>
              <a:t>Počet návštěvníků webu (měsíc) </a:t>
            </a:r>
            <a:endParaRPr lang="cs-CZ" sz="12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'Cíle 2012'!$B$18</c:f>
              <c:strCache>
                <c:ptCount val="1"/>
                <c:pt idx="0">
                  <c:v>Velmi optimistický</c:v>
                </c:pt>
              </c:strCache>
            </c:strRef>
          </c:tx>
          <c:marker>
            <c:symbol val="none"/>
          </c:marker>
          <c:cat>
            <c:strRef>
              <c:f>'Cíle 2012'!$A$19:$A$30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'Cíle 2012'!$B$19:$B$33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12500</c:v>
                </c:pt>
                <c:pt idx="6">
                  <c:v>75000</c:v>
                </c:pt>
                <c:pt idx="7">
                  <c:v>12500</c:v>
                </c:pt>
                <c:pt idx="8">
                  <c:v>17500</c:v>
                </c:pt>
                <c:pt idx="9">
                  <c:v>25000</c:v>
                </c:pt>
                <c:pt idx="10">
                  <c:v>37500</c:v>
                </c:pt>
                <c:pt idx="11">
                  <c:v>52500</c:v>
                </c:pt>
                <c:pt idx="12">
                  <c:v>67500</c:v>
                </c:pt>
                <c:pt idx="13">
                  <c:v>82500</c:v>
                </c:pt>
                <c:pt idx="1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'Cíle 2012'!$C$18</c:f>
              <c:strCache>
                <c:ptCount val="1"/>
                <c:pt idx="0">
                  <c:v>Optimistický</c:v>
                </c:pt>
              </c:strCache>
            </c:strRef>
          </c:tx>
          <c:marker>
            <c:symbol val="none"/>
          </c:marker>
          <c:cat>
            <c:strRef>
              <c:f>'Cíle 2012'!$A$19:$A$30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'Cíle 2012'!$C$19:$C$33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6250</c:v>
                </c:pt>
                <c:pt idx="6">
                  <c:v>37500</c:v>
                </c:pt>
                <c:pt idx="7">
                  <c:v>6250</c:v>
                </c:pt>
                <c:pt idx="8">
                  <c:v>8750</c:v>
                </c:pt>
                <c:pt idx="9">
                  <c:v>12500</c:v>
                </c:pt>
                <c:pt idx="10">
                  <c:v>18750</c:v>
                </c:pt>
                <c:pt idx="11">
                  <c:v>26250</c:v>
                </c:pt>
                <c:pt idx="12">
                  <c:v>33750</c:v>
                </c:pt>
                <c:pt idx="13">
                  <c:v>41250</c:v>
                </c:pt>
                <c:pt idx="14">
                  <c:v>50000</c:v>
                </c:pt>
              </c:numCache>
            </c:numRef>
          </c:val>
        </c:ser>
        <c:ser>
          <c:idx val="2"/>
          <c:order val="2"/>
          <c:tx>
            <c:strRef>
              <c:f>'Cíle 2012'!$D$18</c:f>
              <c:strCache>
                <c:ptCount val="1"/>
                <c:pt idx="0">
                  <c:v>Neutrální</c:v>
                </c:pt>
              </c:strCache>
            </c:strRef>
          </c:tx>
          <c:marker>
            <c:symbol val="none"/>
          </c:marker>
          <c:cat>
            <c:strRef>
              <c:f>'Cíle 2012'!$A$19:$A$30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'Cíle 2012'!$D$19:$D$33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5000</c:v>
                </c:pt>
                <c:pt idx="6">
                  <c:v>30000</c:v>
                </c:pt>
                <c:pt idx="7">
                  <c:v>5000</c:v>
                </c:pt>
                <c:pt idx="8">
                  <c:v>7000</c:v>
                </c:pt>
                <c:pt idx="9">
                  <c:v>10000</c:v>
                </c:pt>
                <c:pt idx="10">
                  <c:v>15000</c:v>
                </c:pt>
                <c:pt idx="11">
                  <c:v>21000</c:v>
                </c:pt>
                <c:pt idx="12">
                  <c:v>27000</c:v>
                </c:pt>
                <c:pt idx="13">
                  <c:v>33000</c:v>
                </c:pt>
                <c:pt idx="14">
                  <c:v>40000</c:v>
                </c:pt>
              </c:numCache>
            </c:numRef>
          </c:val>
        </c:ser>
        <c:ser>
          <c:idx val="3"/>
          <c:order val="3"/>
          <c:tx>
            <c:strRef>
              <c:f>'Cíle 2012'!$E$18</c:f>
              <c:strCache>
                <c:ptCount val="1"/>
                <c:pt idx="0">
                  <c:v>Pesimistický</c:v>
                </c:pt>
              </c:strCache>
            </c:strRef>
          </c:tx>
          <c:marker>
            <c:symbol val="none"/>
          </c:marker>
          <c:cat>
            <c:strRef>
              <c:f>'Cíle 2012'!$A$19:$A$30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'Cíle 2012'!$E$19:$E$33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3750</c:v>
                </c:pt>
                <c:pt idx="6">
                  <c:v>22500</c:v>
                </c:pt>
                <c:pt idx="7">
                  <c:v>3750</c:v>
                </c:pt>
                <c:pt idx="8">
                  <c:v>5250</c:v>
                </c:pt>
                <c:pt idx="9">
                  <c:v>7500</c:v>
                </c:pt>
                <c:pt idx="10">
                  <c:v>11250</c:v>
                </c:pt>
                <c:pt idx="11">
                  <c:v>15750</c:v>
                </c:pt>
                <c:pt idx="12">
                  <c:v>20250</c:v>
                </c:pt>
                <c:pt idx="13">
                  <c:v>24750</c:v>
                </c:pt>
                <c:pt idx="14">
                  <c:v>30000</c:v>
                </c:pt>
              </c:numCache>
            </c:numRef>
          </c:val>
        </c:ser>
        <c:ser>
          <c:idx val="4"/>
          <c:order val="4"/>
          <c:tx>
            <c:strRef>
              <c:f>'Cíle 2012'!$F$18</c:f>
              <c:strCache>
                <c:ptCount val="1"/>
                <c:pt idx="0">
                  <c:v>Velmi pesimistický</c:v>
                </c:pt>
              </c:strCache>
            </c:strRef>
          </c:tx>
          <c:marker>
            <c:symbol val="none"/>
          </c:marker>
          <c:cat>
            <c:strRef>
              <c:f>'Cíle 2012'!$A$19:$A$30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'Cíle 2012'!$F$19:$F$33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1875</c:v>
                </c:pt>
                <c:pt idx="6">
                  <c:v>11250</c:v>
                </c:pt>
                <c:pt idx="7">
                  <c:v>1875</c:v>
                </c:pt>
                <c:pt idx="8">
                  <c:v>2625</c:v>
                </c:pt>
                <c:pt idx="9">
                  <c:v>3750</c:v>
                </c:pt>
                <c:pt idx="10">
                  <c:v>5625</c:v>
                </c:pt>
                <c:pt idx="11">
                  <c:v>7875</c:v>
                </c:pt>
                <c:pt idx="12">
                  <c:v>10125</c:v>
                </c:pt>
                <c:pt idx="13">
                  <c:v>12375</c:v>
                </c:pt>
                <c:pt idx="14">
                  <c:v>15000</c:v>
                </c:pt>
              </c:numCache>
            </c:numRef>
          </c:val>
        </c:ser>
        <c:ser>
          <c:idx val="5"/>
          <c:order val="5"/>
          <c:tx>
            <c:strRef>
              <c:f>'Cíle 2012'!$G$18</c:f>
              <c:strCache>
                <c:ptCount val="1"/>
                <c:pt idx="0">
                  <c:v>Plnění</c:v>
                </c:pt>
              </c:strCache>
            </c:strRef>
          </c:tx>
          <c:marker>
            <c:symbol val="none"/>
          </c:marker>
          <c:cat>
            <c:strRef>
              <c:f>'Cíle 2012'!$A$19:$A$30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'Cíle 2012'!$G$19:$G$30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marker val="1"/>
        <c:axId val="144382208"/>
        <c:axId val="144400384"/>
      </c:lineChart>
      <c:catAx>
        <c:axId val="144382208"/>
        <c:scaling>
          <c:orientation val="minMax"/>
        </c:scaling>
        <c:axPos val="b"/>
        <c:tickLblPos val="nextTo"/>
        <c:crossAx val="144400384"/>
        <c:crosses val="autoZero"/>
        <c:auto val="1"/>
        <c:lblAlgn val="ctr"/>
        <c:lblOffset val="100"/>
      </c:catAx>
      <c:valAx>
        <c:axId val="144400384"/>
        <c:scaling>
          <c:orientation val="minMax"/>
          <c:max val="100000"/>
        </c:scaling>
        <c:axPos val="l"/>
        <c:majorGridlines/>
        <c:numFmt formatCode="General" sourceLinked="1"/>
        <c:tickLblPos val="nextTo"/>
        <c:crossAx val="14438220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Počet platících sportovišť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'Cíle 2012'!$J$18</c:f>
              <c:strCache>
                <c:ptCount val="1"/>
                <c:pt idx="0">
                  <c:v>Velmi optimistický</c:v>
                </c:pt>
              </c:strCache>
            </c:strRef>
          </c:tx>
          <c:marker>
            <c:symbol val="none"/>
          </c:marker>
          <c:cat>
            <c:strRef>
              <c:f>'Cíle 2012'!$I$19:$I$30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'Cíle 2012'!$J$19:$J$33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12.5</c:v>
                </c:pt>
                <c:pt idx="9">
                  <c:v>25</c:v>
                </c:pt>
                <c:pt idx="10">
                  <c:v>50</c:v>
                </c:pt>
                <c:pt idx="11">
                  <c:v>75</c:v>
                </c:pt>
                <c:pt idx="12">
                  <c:v>112.5</c:v>
                </c:pt>
                <c:pt idx="13">
                  <c:v>150</c:v>
                </c:pt>
                <c:pt idx="14">
                  <c:v>200</c:v>
                </c:pt>
              </c:numCache>
            </c:numRef>
          </c:val>
        </c:ser>
        <c:ser>
          <c:idx val="1"/>
          <c:order val="1"/>
          <c:tx>
            <c:strRef>
              <c:f>'Cíle 2012'!$K$18</c:f>
              <c:strCache>
                <c:ptCount val="1"/>
                <c:pt idx="0">
                  <c:v>Optimistický</c:v>
                </c:pt>
              </c:strCache>
            </c:strRef>
          </c:tx>
          <c:marker>
            <c:symbol val="none"/>
          </c:marker>
          <c:cat>
            <c:strRef>
              <c:f>'Cíle 2012'!$I$19:$I$30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'Cíle 2012'!$K$19:$K$33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6.25</c:v>
                </c:pt>
                <c:pt idx="9">
                  <c:v>12.5</c:v>
                </c:pt>
                <c:pt idx="10">
                  <c:v>25</c:v>
                </c:pt>
                <c:pt idx="11">
                  <c:v>37.5</c:v>
                </c:pt>
                <c:pt idx="12">
                  <c:v>56.25</c:v>
                </c:pt>
                <c:pt idx="13">
                  <c:v>75</c:v>
                </c:pt>
                <c:pt idx="14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'Cíle 2012'!$L$18</c:f>
              <c:strCache>
                <c:ptCount val="1"/>
                <c:pt idx="0">
                  <c:v>Neutrální</c:v>
                </c:pt>
              </c:strCache>
            </c:strRef>
          </c:tx>
          <c:marker>
            <c:symbol val="none"/>
          </c:marker>
          <c:cat>
            <c:strRef>
              <c:f>'Cíle 2012'!$I$19:$I$30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'Cíle 2012'!$L$19:$L$33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45</c:v>
                </c:pt>
                <c:pt idx="13">
                  <c:v>60</c:v>
                </c:pt>
                <c:pt idx="14">
                  <c:v>80</c:v>
                </c:pt>
              </c:numCache>
            </c:numRef>
          </c:val>
        </c:ser>
        <c:ser>
          <c:idx val="3"/>
          <c:order val="3"/>
          <c:tx>
            <c:strRef>
              <c:f>'Cíle 2012'!$M$18</c:f>
              <c:strCache>
                <c:ptCount val="1"/>
                <c:pt idx="0">
                  <c:v>Pesimistický</c:v>
                </c:pt>
              </c:strCache>
            </c:strRef>
          </c:tx>
          <c:marker>
            <c:symbol val="none"/>
          </c:marker>
          <c:cat>
            <c:strRef>
              <c:f>'Cíle 2012'!$I$19:$I$30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'Cíle 2012'!$M$19:$M$33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3.75</c:v>
                </c:pt>
                <c:pt idx="9">
                  <c:v>7.5</c:v>
                </c:pt>
                <c:pt idx="10">
                  <c:v>15</c:v>
                </c:pt>
                <c:pt idx="11">
                  <c:v>22.5</c:v>
                </c:pt>
                <c:pt idx="12">
                  <c:v>33.75</c:v>
                </c:pt>
                <c:pt idx="13">
                  <c:v>45</c:v>
                </c:pt>
                <c:pt idx="14">
                  <c:v>60</c:v>
                </c:pt>
              </c:numCache>
            </c:numRef>
          </c:val>
        </c:ser>
        <c:ser>
          <c:idx val="4"/>
          <c:order val="4"/>
          <c:tx>
            <c:strRef>
              <c:f>'Cíle 2012'!$N$18</c:f>
              <c:strCache>
                <c:ptCount val="1"/>
                <c:pt idx="0">
                  <c:v>Velmi pesimistický</c:v>
                </c:pt>
              </c:strCache>
            </c:strRef>
          </c:tx>
          <c:marker>
            <c:symbol val="none"/>
          </c:marker>
          <c:cat>
            <c:strRef>
              <c:f>'Cíle 2012'!$I$19:$I$30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'Cíle 2012'!$N$19:$N$33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1.875</c:v>
                </c:pt>
                <c:pt idx="9">
                  <c:v>3.75</c:v>
                </c:pt>
                <c:pt idx="10">
                  <c:v>7.5</c:v>
                </c:pt>
                <c:pt idx="11">
                  <c:v>11.25</c:v>
                </c:pt>
                <c:pt idx="12">
                  <c:v>16.875</c:v>
                </c:pt>
                <c:pt idx="13">
                  <c:v>22.5</c:v>
                </c:pt>
                <c:pt idx="14">
                  <c:v>30</c:v>
                </c:pt>
              </c:numCache>
            </c:numRef>
          </c:val>
        </c:ser>
        <c:ser>
          <c:idx val="5"/>
          <c:order val="5"/>
          <c:tx>
            <c:strRef>
              <c:f>'Cíle 2012'!$O$18</c:f>
              <c:strCache>
                <c:ptCount val="1"/>
                <c:pt idx="0">
                  <c:v>Plnění</c:v>
                </c:pt>
              </c:strCache>
            </c:strRef>
          </c:tx>
          <c:marker>
            <c:symbol val="none"/>
          </c:marker>
          <c:cat>
            <c:strRef>
              <c:f>'Cíle 2012'!$I$19:$I$30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'Cíle 2012'!$O$19:$O$30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44773120"/>
        <c:axId val="144774656"/>
      </c:lineChart>
      <c:catAx>
        <c:axId val="144773120"/>
        <c:scaling>
          <c:orientation val="minMax"/>
        </c:scaling>
        <c:axPos val="b"/>
        <c:tickLblPos val="nextTo"/>
        <c:crossAx val="144774656"/>
        <c:crosses val="autoZero"/>
        <c:auto val="1"/>
        <c:lblAlgn val="ctr"/>
        <c:lblOffset val="100"/>
      </c:catAx>
      <c:valAx>
        <c:axId val="144774656"/>
        <c:scaling>
          <c:orientation val="minMax"/>
          <c:max val="200"/>
        </c:scaling>
        <c:axPos val="l"/>
        <c:majorGridlines/>
        <c:numFmt formatCode="0" sourceLinked="1"/>
        <c:tickLblPos val="nextTo"/>
        <c:crossAx val="14477312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8740157499999996" l="0.70000000000000162" r="0.700000000000001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33</xdr:row>
      <xdr:rowOff>171450</xdr:rowOff>
    </xdr:from>
    <xdr:to>
      <xdr:col>6</xdr:col>
      <xdr:colOff>350025</xdr:colOff>
      <xdr:row>49</xdr:row>
      <xdr:rowOff>3450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33</xdr:row>
      <xdr:rowOff>171450</xdr:rowOff>
    </xdr:from>
    <xdr:to>
      <xdr:col>13</xdr:col>
      <xdr:colOff>216675</xdr:colOff>
      <xdr:row>49</xdr:row>
      <xdr:rowOff>3450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1" sqref="B11"/>
    </sheetView>
  </sheetViews>
  <sheetFormatPr defaultColWidth="8.85546875" defaultRowHeight="15"/>
  <cols>
    <col min="1" max="1" width="16.28515625" bestFit="1" customWidth="1"/>
    <col min="2" max="2" width="12.42578125" bestFit="1" customWidth="1"/>
  </cols>
  <sheetData>
    <row r="1" spans="1:3" s="33" customFormat="1" ht="18.75">
      <c r="A1" s="38" t="s">
        <v>108</v>
      </c>
    </row>
    <row r="2" spans="1:3" s="43" customFormat="1">
      <c r="A2" s="42" t="s">
        <v>111</v>
      </c>
      <c r="B2" s="43" t="s">
        <v>3</v>
      </c>
      <c r="C2" s="43" t="s">
        <v>112</v>
      </c>
    </row>
    <row r="3" spans="1:3">
      <c r="A3" s="13" t="s">
        <v>41</v>
      </c>
      <c r="B3">
        <v>300</v>
      </c>
      <c r="C3" s="13" t="s">
        <v>48</v>
      </c>
    </row>
    <row r="4" spans="1:3">
      <c r="A4" s="13" t="s">
        <v>42</v>
      </c>
      <c r="B4">
        <v>100</v>
      </c>
      <c r="C4" s="13" t="s">
        <v>49</v>
      </c>
    </row>
    <row r="5" spans="1:3">
      <c r="A5" s="13" t="s">
        <v>43</v>
      </c>
      <c r="B5">
        <v>250</v>
      </c>
      <c r="C5" s="13" t="s">
        <v>49</v>
      </c>
    </row>
    <row r="6" spans="1:3">
      <c r="A6" s="13" t="s">
        <v>44</v>
      </c>
      <c r="B6">
        <v>250</v>
      </c>
      <c r="C6" s="13" t="s">
        <v>50</v>
      </c>
    </row>
    <row r="7" spans="1:3">
      <c r="A7" s="13" t="s">
        <v>45</v>
      </c>
      <c r="B7">
        <v>300</v>
      </c>
      <c r="C7" s="13" t="s">
        <v>51</v>
      </c>
    </row>
    <row r="8" spans="1:3">
      <c r="A8" s="13" t="s">
        <v>46</v>
      </c>
      <c r="B8">
        <v>150</v>
      </c>
      <c r="C8" s="13" t="s">
        <v>52</v>
      </c>
    </row>
    <row r="9" spans="1:3">
      <c r="A9" s="13" t="s">
        <v>47</v>
      </c>
      <c r="B9">
        <v>600</v>
      </c>
    </row>
    <row r="10" spans="1:3">
      <c r="A10" s="13" t="s">
        <v>109</v>
      </c>
      <c r="B10">
        <f>SUM(B3:B8)</f>
        <v>1350</v>
      </c>
    </row>
    <row r="11" spans="1:3">
      <c r="A11" s="13" t="s">
        <v>110</v>
      </c>
      <c r="B11">
        <f>B10*200</f>
        <v>270000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E112"/>
  <sheetViews>
    <sheetView tabSelected="1" workbookViewId="0">
      <pane xSplit="4" topLeftCell="E1" activePane="topRight" state="frozen"/>
      <selection pane="topRight" activeCell="E32" sqref="E32"/>
    </sheetView>
  </sheetViews>
  <sheetFormatPr defaultColWidth="8.85546875" defaultRowHeight="15"/>
  <cols>
    <col min="1" max="1" width="11.140625" style="11" bestFit="1" customWidth="1"/>
    <col min="2" max="2" width="8.85546875" style="11"/>
    <col min="3" max="3" width="14.85546875" style="11" bestFit="1" customWidth="1"/>
    <col min="4" max="4" width="8.85546875" style="11"/>
    <col min="5" max="6" width="8.140625" style="11" bestFit="1" customWidth="1"/>
    <col min="7" max="9" width="8.85546875" style="11"/>
    <col min="10" max="10" width="8.140625" style="11" bestFit="1" customWidth="1"/>
    <col min="11" max="16384" width="8.85546875" style="11"/>
  </cols>
  <sheetData>
    <row r="1" spans="1:161" s="3" customFormat="1" ht="15" customHeight="1">
      <c r="A1" s="70" t="s">
        <v>70</v>
      </c>
      <c r="B1" s="70"/>
      <c r="C1" s="70"/>
      <c r="D1" s="72" t="s">
        <v>69</v>
      </c>
      <c r="E1" s="74" t="s">
        <v>4</v>
      </c>
      <c r="F1" s="74"/>
      <c r="G1" s="74"/>
      <c r="H1" s="74"/>
      <c r="I1" s="74"/>
      <c r="J1" s="74" t="s">
        <v>5</v>
      </c>
      <c r="K1" s="74"/>
      <c r="L1" s="74"/>
      <c r="M1" s="74"/>
      <c r="N1" s="67" t="s">
        <v>10</v>
      </c>
      <c r="O1" s="68"/>
      <c r="P1" s="68"/>
      <c r="Q1" s="69"/>
      <c r="R1" s="67" t="s">
        <v>11</v>
      </c>
      <c r="S1" s="68"/>
      <c r="T1" s="68"/>
      <c r="U1" s="68"/>
      <c r="V1" s="69"/>
      <c r="W1" s="67" t="s">
        <v>12</v>
      </c>
      <c r="X1" s="68"/>
      <c r="Y1" s="68"/>
      <c r="Z1" s="69"/>
      <c r="AA1" s="67" t="s">
        <v>13</v>
      </c>
      <c r="AB1" s="68"/>
      <c r="AC1" s="68"/>
      <c r="AD1" s="69"/>
      <c r="AE1" s="67" t="s">
        <v>14</v>
      </c>
      <c r="AF1" s="68"/>
      <c r="AG1" s="68"/>
      <c r="AH1" s="68"/>
      <c r="AI1" s="69"/>
      <c r="AJ1" s="67" t="s">
        <v>15</v>
      </c>
      <c r="AK1" s="68"/>
      <c r="AL1" s="68"/>
      <c r="AM1" s="69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0"/>
    </row>
    <row r="2" spans="1:161" s="2" customFormat="1" ht="15" customHeight="1">
      <c r="A2" s="71"/>
      <c r="B2" s="71"/>
      <c r="C2" s="71"/>
      <c r="D2" s="73"/>
      <c r="E2" s="1">
        <v>40910</v>
      </c>
      <c r="F2" s="1">
        <f t="shared" ref="F2:J2" si="0">E2+7</f>
        <v>40917</v>
      </c>
      <c r="G2" s="1">
        <f t="shared" si="0"/>
        <v>40924</v>
      </c>
      <c r="H2" s="1">
        <f t="shared" si="0"/>
        <v>40931</v>
      </c>
      <c r="I2" s="1">
        <f t="shared" si="0"/>
        <v>40938</v>
      </c>
      <c r="J2" s="1">
        <f t="shared" si="0"/>
        <v>40945</v>
      </c>
      <c r="K2" s="1">
        <f>J2+7</f>
        <v>40952</v>
      </c>
      <c r="L2" s="1">
        <f t="shared" ref="L2:AM2" si="1">K2+7</f>
        <v>40959</v>
      </c>
      <c r="M2" s="1">
        <f t="shared" si="1"/>
        <v>40966</v>
      </c>
      <c r="N2" s="1">
        <f t="shared" si="1"/>
        <v>40973</v>
      </c>
      <c r="O2" s="1">
        <f t="shared" si="1"/>
        <v>40980</v>
      </c>
      <c r="P2" s="1">
        <f t="shared" si="1"/>
        <v>40987</v>
      </c>
      <c r="Q2" s="1">
        <f t="shared" si="1"/>
        <v>40994</v>
      </c>
      <c r="R2" s="1">
        <f t="shared" si="1"/>
        <v>41001</v>
      </c>
      <c r="S2" s="1">
        <f t="shared" si="1"/>
        <v>41008</v>
      </c>
      <c r="T2" s="1">
        <f t="shared" si="1"/>
        <v>41015</v>
      </c>
      <c r="U2" s="1">
        <f t="shared" si="1"/>
        <v>41022</v>
      </c>
      <c r="V2" s="1">
        <f t="shared" si="1"/>
        <v>41029</v>
      </c>
      <c r="W2" s="1">
        <f t="shared" si="1"/>
        <v>41036</v>
      </c>
      <c r="X2" s="23">
        <f t="shared" si="1"/>
        <v>41043</v>
      </c>
      <c r="Y2" s="1">
        <f t="shared" si="1"/>
        <v>41050</v>
      </c>
      <c r="Z2" s="1">
        <f t="shared" si="1"/>
        <v>41057</v>
      </c>
      <c r="AA2" s="1">
        <f t="shared" si="1"/>
        <v>41064</v>
      </c>
      <c r="AB2" s="1">
        <f t="shared" si="1"/>
        <v>41071</v>
      </c>
      <c r="AC2" s="1">
        <f t="shared" si="1"/>
        <v>41078</v>
      </c>
      <c r="AD2" s="1">
        <f t="shared" si="1"/>
        <v>41085</v>
      </c>
      <c r="AE2" s="1">
        <f t="shared" si="1"/>
        <v>41092</v>
      </c>
      <c r="AF2" s="1">
        <f t="shared" si="1"/>
        <v>41099</v>
      </c>
      <c r="AG2" s="1">
        <f t="shared" si="1"/>
        <v>41106</v>
      </c>
      <c r="AH2" s="1">
        <f t="shared" si="1"/>
        <v>41113</v>
      </c>
      <c r="AI2" s="1">
        <f t="shared" si="1"/>
        <v>41120</v>
      </c>
      <c r="AJ2" s="1">
        <f t="shared" si="1"/>
        <v>41127</v>
      </c>
      <c r="AK2" s="1">
        <f t="shared" si="1"/>
        <v>41134</v>
      </c>
      <c r="AL2" s="1">
        <f t="shared" si="1"/>
        <v>41141</v>
      </c>
      <c r="AM2" s="1">
        <f t="shared" si="1"/>
        <v>41148</v>
      </c>
      <c r="AN2" s="1">
        <f t="shared" ref="AN2" si="2">AM2+7</f>
        <v>41155</v>
      </c>
      <c r="AO2" s="1">
        <f t="shared" ref="AO2" si="3">AN2+7</f>
        <v>41162</v>
      </c>
      <c r="AP2" s="1">
        <f t="shared" ref="AP2" si="4">AO2+7</f>
        <v>41169</v>
      </c>
      <c r="AQ2" s="1">
        <f t="shared" ref="AQ2" si="5">AP2+7</f>
        <v>41176</v>
      </c>
      <c r="AR2" s="1">
        <f t="shared" ref="AR2" si="6">AQ2+7</f>
        <v>41183</v>
      </c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1"/>
    </row>
    <row r="3" spans="1:161" s="4" customFormat="1" ht="15" customHeight="1">
      <c r="A3" s="55" t="s">
        <v>7</v>
      </c>
      <c r="B3" s="75" t="s">
        <v>41</v>
      </c>
      <c r="C3" s="4" t="s">
        <v>55</v>
      </c>
      <c r="D3" s="4">
        <f t="shared" ref="D3:D4" si="7">SUM(E3:AM3)</f>
        <v>1310</v>
      </c>
      <c r="E3" s="25"/>
      <c r="F3" s="25"/>
      <c r="G3" s="25"/>
      <c r="H3" s="25"/>
      <c r="I3" s="25">
        <v>50</v>
      </c>
      <c r="J3" s="25">
        <v>90</v>
      </c>
      <c r="K3" s="25">
        <v>90</v>
      </c>
      <c r="L3" s="25">
        <v>90</v>
      </c>
      <c r="M3" s="25">
        <v>90</v>
      </c>
      <c r="N3" s="25">
        <v>90</v>
      </c>
      <c r="O3" s="25">
        <v>90</v>
      </c>
      <c r="P3" s="25">
        <v>90</v>
      </c>
      <c r="Q3" s="25">
        <v>90</v>
      </c>
      <c r="R3" s="25">
        <v>90</v>
      </c>
      <c r="S3" s="25">
        <v>90</v>
      </c>
      <c r="T3" s="25">
        <v>90</v>
      </c>
      <c r="U3" s="25">
        <v>90</v>
      </c>
      <c r="V3" s="25">
        <v>90</v>
      </c>
      <c r="W3" s="25">
        <v>90</v>
      </c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2"/>
    </row>
    <row r="4" spans="1:161" s="4" customFormat="1" ht="15" customHeight="1">
      <c r="A4" s="56"/>
      <c r="B4" s="76"/>
      <c r="C4" s="4" t="s">
        <v>56</v>
      </c>
      <c r="D4" s="4">
        <f t="shared" si="7"/>
        <v>1174.4229999999998</v>
      </c>
      <c r="E4" s="4">
        <v>6</v>
      </c>
      <c r="F4" s="4">
        <v>25.25</v>
      </c>
      <c r="G4" s="4">
        <v>22</v>
      </c>
      <c r="H4" s="4">
        <v>61.25</v>
      </c>
      <c r="I4" s="4">
        <f>17.75+15+0.5+13.5+10.5</f>
        <v>57.25</v>
      </c>
      <c r="J4" s="4">
        <f>1.34+16.84+19.84+6.59+11.34+14+4</f>
        <v>73.95</v>
      </c>
      <c r="K4" s="4">
        <v>67.08</v>
      </c>
      <c r="L4" s="4">
        <v>79.5</v>
      </c>
      <c r="M4" s="4">
        <v>67.25</v>
      </c>
      <c r="N4" s="4">
        <v>37.15</v>
      </c>
      <c r="O4" s="4">
        <v>93.3</v>
      </c>
      <c r="P4" s="4">
        <f>14.5+8.5+8.5+12.69+13+0.75</f>
        <v>57.94</v>
      </c>
      <c r="Q4" s="4">
        <v>106.723</v>
      </c>
      <c r="R4" s="4">
        <v>54.3</v>
      </c>
      <c r="S4" s="4">
        <v>58.5</v>
      </c>
      <c r="T4" s="4">
        <v>88.62</v>
      </c>
      <c r="U4" s="4">
        <v>91.28</v>
      </c>
      <c r="V4" s="4">
        <v>127.08</v>
      </c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2"/>
    </row>
    <row r="5" spans="1:161" s="4" customFormat="1" ht="15" customHeight="1">
      <c r="A5" s="56"/>
      <c r="B5" s="76"/>
      <c r="C5" s="4" t="s">
        <v>53</v>
      </c>
      <c r="D5" s="4">
        <f t="shared" ref="D5:D18" si="8">SUM(E5:V5)</f>
        <v>0</v>
      </c>
      <c r="W5" s="25">
        <v>90</v>
      </c>
      <c r="X5" s="25">
        <v>60</v>
      </c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2"/>
    </row>
    <row r="6" spans="1:161" s="4" customFormat="1" ht="15" customHeight="1">
      <c r="A6" s="56"/>
      <c r="B6" s="77"/>
      <c r="C6" s="4" t="s">
        <v>54</v>
      </c>
      <c r="D6" s="4">
        <f t="shared" si="8"/>
        <v>0</v>
      </c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2"/>
    </row>
    <row r="7" spans="1:161" s="4" customFormat="1" ht="15" customHeight="1">
      <c r="A7" s="56"/>
      <c r="B7" s="65" t="s">
        <v>42</v>
      </c>
      <c r="C7" s="4" t="s">
        <v>57</v>
      </c>
      <c r="D7" s="4">
        <f t="shared" si="8"/>
        <v>0</v>
      </c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2"/>
    </row>
    <row r="8" spans="1:161" s="4" customFormat="1" ht="15" customHeight="1">
      <c r="A8" s="56"/>
      <c r="B8" s="66"/>
      <c r="C8" s="4" t="s">
        <v>58</v>
      </c>
      <c r="D8" s="4">
        <f t="shared" si="8"/>
        <v>0</v>
      </c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2"/>
    </row>
    <row r="9" spans="1:161" s="4" customFormat="1" ht="15" customHeight="1">
      <c r="A9" s="56"/>
      <c r="B9" s="65" t="s">
        <v>43</v>
      </c>
      <c r="C9" s="4" t="s">
        <v>59</v>
      </c>
      <c r="D9" s="4">
        <f t="shared" si="8"/>
        <v>0</v>
      </c>
      <c r="X9" s="25">
        <v>30</v>
      </c>
      <c r="Y9" s="25">
        <v>90</v>
      </c>
      <c r="Z9" s="26">
        <v>90</v>
      </c>
      <c r="AA9" s="25">
        <v>75</v>
      </c>
      <c r="AB9" s="25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2"/>
    </row>
    <row r="10" spans="1:161" s="4" customFormat="1" ht="15" customHeight="1">
      <c r="A10" s="56"/>
      <c r="B10" s="66"/>
      <c r="C10" s="4" t="s">
        <v>60</v>
      </c>
      <c r="D10" s="4">
        <f t="shared" si="8"/>
        <v>0</v>
      </c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2"/>
    </row>
    <row r="11" spans="1:161" s="4" customFormat="1" ht="15" customHeight="1">
      <c r="A11" s="56"/>
      <c r="B11" s="65" t="s">
        <v>44</v>
      </c>
      <c r="C11" s="4" t="s">
        <v>61</v>
      </c>
      <c r="D11" s="4">
        <f t="shared" si="8"/>
        <v>0</v>
      </c>
      <c r="AA11" s="25">
        <v>15</v>
      </c>
      <c r="AB11" s="25">
        <v>90</v>
      </c>
      <c r="AC11" s="25">
        <v>90</v>
      </c>
      <c r="AD11" s="25">
        <v>85</v>
      </c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2"/>
    </row>
    <row r="12" spans="1:161" s="4" customFormat="1" ht="15" customHeight="1">
      <c r="A12" s="56"/>
      <c r="B12" s="66"/>
      <c r="C12" s="4" t="s">
        <v>62</v>
      </c>
      <c r="D12" s="4">
        <f t="shared" si="8"/>
        <v>0</v>
      </c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2"/>
    </row>
    <row r="13" spans="1:161" s="4" customFormat="1" ht="15" customHeight="1">
      <c r="A13" s="56"/>
      <c r="B13" s="65" t="s">
        <v>45</v>
      </c>
      <c r="C13" s="4" t="s">
        <v>63</v>
      </c>
      <c r="D13" s="4">
        <f t="shared" si="8"/>
        <v>0</v>
      </c>
      <c r="AD13" s="25">
        <v>5</v>
      </c>
      <c r="AE13" s="25">
        <v>90</v>
      </c>
      <c r="AF13" s="25">
        <v>90</v>
      </c>
      <c r="AG13" s="25">
        <v>90</v>
      </c>
      <c r="AH13" s="4">
        <v>60</v>
      </c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2"/>
    </row>
    <row r="14" spans="1:161" s="4" customFormat="1" ht="15" customHeight="1">
      <c r="A14" s="56"/>
      <c r="B14" s="66"/>
      <c r="C14" s="4" t="s">
        <v>64</v>
      </c>
      <c r="D14" s="4">
        <f t="shared" si="8"/>
        <v>0</v>
      </c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2"/>
    </row>
    <row r="15" spans="1:161" s="4" customFormat="1" ht="15" customHeight="1">
      <c r="A15" s="56"/>
      <c r="B15" s="65" t="s">
        <v>46</v>
      </c>
      <c r="C15" s="4" t="s">
        <v>65</v>
      </c>
      <c r="D15" s="4">
        <f t="shared" si="8"/>
        <v>0</v>
      </c>
      <c r="AH15" s="25">
        <v>30</v>
      </c>
      <c r="AI15" s="25">
        <v>90</v>
      </c>
      <c r="AJ15" s="4">
        <v>50</v>
      </c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2"/>
    </row>
    <row r="16" spans="1:161" s="4" customFormat="1" ht="15" customHeight="1">
      <c r="A16" s="56"/>
      <c r="B16" s="66"/>
      <c r="C16" s="4" t="s">
        <v>66</v>
      </c>
      <c r="D16" s="4">
        <f t="shared" si="8"/>
        <v>0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2"/>
    </row>
    <row r="17" spans="1:161" s="4" customFormat="1" ht="15" customHeight="1">
      <c r="A17" s="56"/>
      <c r="B17" s="65" t="s">
        <v>47</v>
      </c>
      <c r="C17" s="4" t="s">
        <v>67</v>
      </c>
      <c r="D17" s="4">
        <f t="shared" si="8"/>
        <v>0</v>
      </c>
      <c r="AJ17" s="25">
        <v>40</v>
      </c>
      <c r="AK17" s="25">
        <v>90</v>
      </c>
      <c r="AL17" s="25">
        <v>90</v>
      </c>
      <c r="AM17" s="25">
        <v>90</v>
      </c>
      <c r="AN17" s="25">
        <v>90</v>
      </c>
      <c r="AO17" s="25">
        <v>90</v>
      </c>
      <c r="AP17" s="25">
        <v>90</v>
      </c>
      <c r="AQ17" s="25">
        <v>90</v>
      </c>
      <c r="AR17" s="25">
        <v>10</v>
      </c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2"/>
    </row>
    <row r="18" spans="1:161" s="4" customFormat="1" ht="15" customHeight="1">
      <c r="A18" s="57"/>
      <c r="B18" s="66"/>
      <c r="C18" s="4" t="s">
        <v>68</v>
      </c>
      <c r="D18" s="4">
        <f t="shared" si="8"/>
        <v>0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2"/>
    </row>
    <row r="19" spans="1:161" s="5" customFormat="1">
      <c r="A19" s="56" t="s">
        <v>38</v>
      </c>
      <c r="B19" s="64"/>
      <c r="C19" s="29" t="s">
        <v>71</v>
      </c>
      <c r="D19" s="5">
        <f t="shared" ref="D19:D22" si="9">SUM(E19:AM19)</f>
        <v>470</v>
      </c>
      <c r="M19" s="24">
        <v>15</v>
      </c>
      <c r="N19" s="24">
        <v>15</v>
      </c>
      <c r="O19" s="24">
        <v>40</v>
      </c>
      <c r="P19" s="24">
        <v>40</v>
      </c>
      <c r="Q19" s="24">
        <v>40</v>
      </c>
      <c r="R19" s="24">
        <v>40</v>
      </c>
      <c r="S19" s="24">
        <v>40</v>
      </c>
      <c r="T19" s="24">
        <v>40</v>
      </c>
      <c r="U19" s="24">
        <v>40</v>
      </c>
      <c r="V19" s="24">
        <v>40</v>
      </c>
      <c r="W19" s="24">
        <v>40</v>
      </c>
      <c r="X19" s="24">
        <v>40</v>
      </c>
      <c r="Y19" s="24">
        <v>40</v>
      </c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3"/>
    </row>
    <row r="20" spans="1:161" s="5" customFormat="1">
      <c r="A20" s="57"/>
      <c r="B20" s="63"/>
      <c r="C20" s="28" t="s">
        <v>72</v>
      </c>
      <c r="D20" s="5">
        <f t="shared" si="9"/>
        <v>303.66000000000003</v>
      </c>
      <c r="M20" s="5">
        <v>16.829999999999998</v>
      </c>
      <c r="N20" s="5">
        <v>21.4</v>
      </c>
      <c r="O20" s="5">
        <v>27.59</v>
      </c>
      <c r="P20" s="5">
        <f>11.25+21.5</f>
        <v>32.75</v>
      </c>
      <c r="Q20" s="5">
        <f>16.5</f>
        <v>16.5</v>
      </c>
      <c r="R20" s="5">
        <f>15.66+22.95</f>
        <v>38.61</v>
      </c>
      <c r="S20" s="5">
        <f>11.75+17.15</f>
        <v>28.9</v>
      </c>
      <c r="T20" s="5">
        <f>18.5+19.15</f>
        <v>37.65</v>
      </c>
      <c r="U20" s="5">
        <f>15.5+19.73</f>
        <v>35.230000000000004</v>
      </c>
      <c r="V20" s="5">
        <v>48.2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3"/>
    </row>
    <row r="21" spans="1:161" s="5" customFormat="1">
      <c r="A21" s="55" t="s">
        <v>39</v>
      </c>
      <c r="B21" s="62"/>
      <c r="C21" s="15" t="s">
        <v>71</v>
      </c>
      <c r="D21" s="5">
        <f t="shared" si="9"/>
        <v>0</v>
      </c>
      <c r="M21" s="5" t="s">
        <v>115</v>
      </c>
      <c r="N21" s="5" t="s">
        <v>40</v>
      </c>
      <c r="O21" s="5" t="s">
        <v>114</v>
      </c>
      <c r="P21" s="5" t="s">
        <v>37</v>
      </c>
      <c r="Q21" s="27" t="s">
        <v>116</v>
      </c>
      <c r="R21" s="27"/>
      <c r="S21" s="27"/>
      <c r="T21" s="27"/>
      <c r="U21" s="27"/>
      <c r="V21" s="27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3"/>
    </row>
    <row r="22" spans="1:161" s="5" customFormat="1">
      <c r="A22" s="57"/>
      <c r="B22" s="63"/>
      <c r="C22" s="29" t="s">
        <v>72</v>
      </c>
      <c r="D22" s="5">
        <f t="shared" si="9"/>
        <v>0</v>
      </c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3"/>
    </row>
    <row r="23" spans="1:161" s="6" customFormat="1">
      <c r="A23" s="55" t="s">
        <v>8</v>
      </c>
      <c r="B23" s="58" t="s">
        <v>1</v>
      </c>
      <c r="C23" s="16" t="s">
        <v>71</v>
      </c>
      <c r="D23" s="6">
        <f t="shared" ref="D23:D28" si="10">SUM(E23:AM23)</f>
        <v>270</v>
      </c>
      <c r="E23" s="6">
        <v>15</v>
      </c>
      <c r="F23" s="6">
        <v>15</v>
      </c>
      <c r="G23" s="6">
        <v>15</v>
      </c>
      <c r="H23" s="6">
        <v>15</v>
      </c>
      <c r="I23" s="6">
        <v>15</v>
      </c>
      <c r="J23" s="6">
        <v>15</v>
      </c>
      <c r="K23" s="6">
        <v>15</v>
      </c>
      <c r="L23" s="6">
        <v>15</v>
      </c>
      <c r="M23" s="6">
        <v>15</v>
      </c>
      <c r="N23" s="6">
        <v>15</v>
      </c>
      <c r="O23" s="6">
        <v>15</v>
      </c>
      <c r="P23" s="6">
        <v>15</v>
      </c>
      <c r="Q23" s="6">
        <v>15</v>
      </c>
      <c r="R23" s="6">
        <v>15</v>
      </c>
      <c r="S23" s="6">
        <v>15</v>
      </c>
      <c r="T23" s="6">
        <v>15</v>
      </c>
      <c r="U23" s="6">
        <v>15</v>
      </c>
      <c r="V23" s="6">
        <v>15</v>
      </c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4"/>
    </row>
    <row r="24" spans="1:161" s="6" customFormat="1">
      <c r="A24" s="57"/>
      <c r="B24" s="59"/>
      <c r="C24" s="17" t="s">
        <v>72</v>
      </c>
      <c r="D24" s="6">
        <f t="shared" si="10"/>
        <v>141</v>
      </c>
      <c r="E24" s="6">
        <v>0</v>
      </c>
      <c r="I24" s="6">
        <v>25</v>
      </c>
      <c r="J24" s="6">
        <v>0</v>
      </c>
      <c r="K24" s="6">
        <v>0</v>
      </c>
      <c r="L24" s="6">
        <v>0</v>
      </c>
      <c r="M24" s="6">
        <v>28</v>
      </c>
      <c r="N24" s="6">
        <v>7</v>
      </c>
      <c r="O24" s="6">
        <v>12</v>
      </c>
      <c r="P24" s="6">
        <v>0</v>
      </c>
      <c r="Q24" s="6">
        <v>17</v>
      </c>
      <c r="S24" s="6">
        <v>0</v>
      </c>
      <c r="T24" s="6">
        <v>20</v>
      </c>
      <c r="U24" s="6">
        <v>32</v>
      </c>
      <c r="V24" s="6">
        <v>0</v>
      </c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4"/>
    </row>
    <row r="25" spans="1:161" s="7" customFormat="1">
      <c r="A25" s="55" t="s">
        <v>9</v>
      </c>
      <c r="B25" s="60" t="s">
        <v>0</v>
      </c>
      <c r="C25" s="45" t="s">
        <v>71</v>
      </c>
      <c r="D25" s="7">
        <f t="shared" si="10"/>
        <v>720</v>
      </c>
      <c r="E25" s="7">
        <v>40</v>
      </c>
      <c r="F25" s="7">
        <v>40</v>
      </c>
      <c r="G25" s="7">
        <v>40</v>
      </c>
      <c r="H25" s="7">
        <v>40</v>
      </c>
      <c r="I25" s="7">
        <v>40</v>
      </c>
      <c r="J25" s="7">
        <v>40</v>
      </c>
      <c r="K25" s="7">
        <v>40</v>
      </c>
      <c r="L25" s="7">
        <v>40</v>
      </c>
      <c r="M25" s="7">
        <v>40</v>
      </c>
      <c r="N25" s="7">
        <v>40</v>
      </c>
      <c r="O25" s="7">
        <v>40</v>
      </c>
      <c r="P25" s="7">
        <v>40</v>
      </c>
      <c r="Q25" s="7">
        <v>40</v>
      </c>
      <c r="R25" s="7">
        <v>40</v>
      </c>
      <c r="S25" s="7">
        <v>40</v>
      </c>
      <c r="T25" s="7">
        <v>40</v>
      </c>
      <c r="U25" s="7">
        <v>40</v>
      </c>
      <c r="V25" s="7">
        <v>40</v>
      </c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5"/>
    </row>
    <row r="26" spans="1:161" s="7" customFormat="1">
      <c r="A26" s="57"/>
      <c r="B26" s="61"/>
      <c r="C26" s="48" t="s">
        <v>72</v>
      </c>
      <c r="D26" s="7">
        <f t="shared" si="10"/>
        <v>712.43999999999994</v>
      </c>
      <c r="E26" s="7">
        <v>46.09</v>
      </c>
      <c r="F26" s="7">
        <v>19.25</v>
      </c>
      <c r="G26" s="7">
        <v>21</v>
      </c>
      <c r="H26" s="7">
        <v>38.36</v>
      </c>
      <c r="I26" s="7">
        <v>57.75</v>
      </c>
      <c r="J26" s="7">
        <v>52.09</v>
      </c>
      <c r="K26" s="7">
        <v>19</v>
      </c>
      <c r="L26" s="7">
        <v>46.75</v>
      </c>
      <c r="M26" s="7">
        <v>34</v>
      </c>
      <c r="N26" s="7">
        <v>41.75</v>
      </c>
      <c r="O26" s="7">
        <v>39.85</v>
      </c>
      <c r="P26" s="7">
        <v>37</v>
      </c>
      <c r="Q26" s="7">
        <v>40.25</v>
      </c>
      <c r="R26" s="7">
        <v>45</v>
      </c>
      <c r="S26" s="7">
        <v>40.049999999999997</v>
      </c>
      <c r="T26" s="7">
        <v>47.25</v>
      </c>
      <c r="U26" s="7">
        <v>55</v>
      </c>
      <c r="V26" s="7">
        <v>32</v>
      </c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5"/>
    </row>
    <row r="27" spans="1:161" s="7" customFormat="1" ht="18.75" customHeight="1">
      <c r="A27" s="30"/>
      <c r="B27" s="50" t="s">
        <v>113</v>
      </c>
      <c r="C27" s="46" t="s">
        <v>71</v>
      </c>
      <c r="D27" s="44">
        <f t="shared" si="10"/>
        <v>90</v>
      </c>
      <c r="E27" s="44">
        <v>5</v>
      </c>
      <c r="F27" s="44">
        <v>5</v>
      </c>
      <c r="G27" s="44">
        <v>5</v>
      </c>
      <c r="H27" s="44">
        <v>5</v>
      </c>
      <c r="I27" s="44">
        <v>5</v>
      </c>
      <c r="J27" s="44">
        <v>5</v>
      </c>
      <c r="K27" s="44">
        <v>5</v>
      </c>
      <c r="L27" s="44">
        <v>5</v>
      </c>
      <c r="M27" s="44">
        <v>5</v>
      </c>
      <c r="N27" s="44">
        <v>5</v>
      </c>
      <c r="O27" s="44">
        <v>5</v>
      </c>
      <c r="P27" s="44">
        <v>5</v>
      </c>
      <c r="Q27" s="44">
        <v>5</v>
      </c>
      <c r="R27" s="44">
        <v>5</v>
      </c>
      <c r="S27" s="44">
        <v>5</v>
      </c>
      <c r="T27" s="44">
        <v>5</v>
      </c>
      <c r="U27" s="44">
        <v>5</v>
      </c>
      <c r="V27" s="44">
        <v>5</v>
      </c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5"/>
    </row>
    <row r="28" spans="1:161" s="7" customFormat="1" ht="18.75" customHeight="1">
      <c r="A28" s="30"/>
      <c r="B28" s="50"/>
      <c r="C28" s="47" t="s">
        <v>72</v>
      </c>
      <c r="D28" s="44">
        <f t="shared" si="10"/>
        <v>14.55</v>
      </c>
      <c r="E28" s="44">
        <v>0</v>
      </c>
      <c r="F28" s="44">
        <v>0</v>
      </c>
      <c r="G28" s="44">
        <v>0</v>
      </c>
      <c r="H28" s="44">
        <v>6</v>
      </c>
      <c r="I28" s="44">
        <v>4</v>
      </c>
      <c r="J28" s="44">
        <v>0</v>
      </c>
      <c r="K28" s="44">
        <v>1</v>
      </c>
      <c r="L28" s="44">
        <v>1.25</v>
      </c>
      <c r="M28" s="44">
        <v>0</v>
      </c>
      <c r="N28" s="44">
        <v>0</v>
      </c>
      <c r="O28" s="44">
        <v>1.3</v>
      </c>
      <c r="P28" s="44">
        <v>0</v>
      </c>
      <c r="Q28" s="44">
        <v>0</v>
      </c>
      <c r="R28" s="44">
        <v>0</v>
      </c>
      <c r="S28" s="44">
        <v>1</v>
      </c>
      <c r="T28" s="44">
        <v>0</v>
      </c>
      <c r="U28" s="44">
        <v>0</v>
      </c>
      <c r="V28" s="44">
        <v>0</v>
      </c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5"/>
    </row>
    <row r="29" spans="1:161" s="7" customFormat="1" ht="18.75">
      <c r="A29" s="51" t="s">
        <v>73</v>
      </c>
      <c r="B29" s="18"/>
      <c r="C29" s="49" t="s">
        <v>71</v>
      </c>
      <c r="D29" s="20">
        <v>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5"/>
    </row>
    <row r="30" spans="1:161" s="7" customFormat="1" ht="18.75">
      <c r="A30" s="52"/>
      <c r="B30" s="18"/>
      <c r="C30" s="19" t="s">
        <v>72</v>
      </c>
      <c r="D30" s="20">
        <v>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5"/>
    </row>
    <row r="31" spans="1:161" s="7" customFormat="1">
      <c r="A31" s="51" t="s">
        <v>74</v>
      </c>
      <c r="B31" s="53"/>
      <c r="C31" s="21" t="s">
        <v>71</v>
      </c>
      <c r="D31" s="14">
        <f>SUM(D3,D5,D7,D9,D11,D13,D15,D17,D19,D23,D25,D29)</f>
        <v>2770</v>
      </c>
      <c r="E31" s="14">
        <f>SUM(E3,E5,E7,E9,E11,E13,E15,E17,E19,E21,E23,E25,E29,E27)</f>
        <v>60</v>
      </c>
      <c r="F31" s="14">
        <f t="shared" ref="F31:I31" si="11">SUM(F3,F5,F7,F9,F11,F13,F15,F17,F19,F21,F23,F25,F29,F27)</f>
        <v>60</v>
      </c>
      <c r="G31" s="14">
        <f t="shared" si="11"/>
        <v>60</v>
      </c>
      <c r="H31" s="14">
        <f t="shared" si="11"/>
        <v>60</v>
      </c>
      <c r="I31" s="14">
        <f t="shared" si="11"/>
        <v>110</v>
      </c>
      <c r="J31" s="14">
        <f>SUM(J3,J5,J7,J9,J11,J13,J15,J17,J19,M21,J23,J25,J29,J27)</f>
        <v>150</v>
      </c>
      <c r="K31" s="14">
        <f>SUM(K3,K5,K7,K9,K11,K13,K15,K17,K19,N21,K23,K25,K29,K27)</f>
        <v>150</v>
      </c>
      <c r="L31" s="14">
        <f t="shared" ref="L31" si="12">SUM(L3,L5,L7,L9,L11,L13,L15,L17,L19,O21,L23,L25,L29,L27)</f>
        <v>150</v>
      </c>
      <c r="M31" s="14">
        <f t="shared" ref="M31:AB31" si="13">SUM(M3,M5,M7,M9,M11,M13,M15,M17,M19,P21,M23,M25,M29,M27)</f>
        <v>165</v>
      </c>
      <c r="N31" s="14">
        <f t="shared" si="13"/>
        <v>165</v>
      </c>
      <c r="O31" s="14">
        <f t="shared" si="13"/>
        <v>190</v>
      </c>
      <c r="P31" s="14">
        <f t="shared" si="13"/>
        <v>190</v>
      </c>
      <c r="Q31" s="14">
        <f t="shared" si="13"/>
        <v>190</v>
      </c>
      <c r="R31" s="14">
        <f t="shared" si="13"/>
        <v>190</v>
      </c>
      <c r="S31" s="14">
        <f t="shared" si="13"/>
        <v>190</v>
      </c>
      <c r="T31" s="14">
        <f t="shared" si="13"/>
        <v>190</v>
      </c>
      <c r="U31" s="14">
        <f t="shared" si="13"/>
        <v>190</v>
      </c>
      <c r="V31" s="14">
        <f t="shared" si="13"/>
        <v>190</v>
      </c>
      <c r="W31" s="14">
        <f t="shared" si="13"/>
        <v>220</v>
      </c>
      <c r="X31" s="14">
        <f t="shared" si="13"/>
        <v>130</v>
      </c>
      <c r="Y31" s="14">
        <f t="shared" si="13"/>
        <v>130</v>
      </c>
      <c r="Z31" s="14">
        <f t="shared" si="13"/>
        <v>90</v>
      </c>
      <c r="AA31" s="14">
        <f t="shared" si="13"/>
        <v>90</v>
      </c>
      <c r="AB31" s="14">
        <f t="shared" si="13"/>
        <v>90</v>
      </c>
      <c r="AC31" s="14">
        <f t="shared" ref="AC31" si="14">SUM(AC3,AC5,AC7,AC9,AC11,AC13,AC15,AC17,AC19,AF21,AC23,AC25,AC29,AC27)</f>
        <v>90</v>
      </c>
      <c r="AD31" s="14">
        <f t="shared" ref="AD31" si="15">SUM(AD3,AD5,AD7,AD9,AD11,AD13,AD15,AD17,AD19,AG21,AD23,AD25,AD29,AD27)</f>
        <v>90</v>
      </c>
      <c r="AE31" s="14">
        <f t="shared" ref="AE31" si="16">SUM(AE3,AE5,AE7,AE9,AE11,AE13,AE15,AE17,AE19,AH21,AE23,AE25,AE29,AE27)</f>
        <v>90</v>
      </c>
      <c r="AF31" s="14">
        <f t="shared" ref="AF31" si="17">SUM(AF3,AF5,AF7,AF9,AF11,AF13,AF15,AF17,AF19,AI21,AF23,AF25,AF29,AF27)</f>
        <v>90</v>
      </c>
      <c r="AG31" s="14">
        <f t="shared" ref="AG31" si="18">SUM(AG3,AG5,AG7,AG9,AG11,AG13,AG15,AG17,AG19,AJ21,AG23,AG25,AG29,AG27)</f>
        <v>90</v>
      </c>
      <c r="AH31" s="14">
        <f t="shared" ref="AH31" si="19">SUM(AH3,AH5,AH7,AH9,AH11,AH13,AH15,AH17,AH19,AK21,AH23,AH25,AH29,AH27)</f>
        <v>90</v>
      </c>
      <c r="AI31" s="14">
        <f t="shared" ref="AI31" si="20">SUM(AI3,AI5,AI7,AI9,AI11,AI13,AI15,AI17,AI19,AL21,AI23,AI25,AI29,AI27)</f>
        <v>90</v>
      </c>
      <c r="AJ31" s="14">
        <f t="shared" ref="AJ31" si="21">SUM(AJ3,AJ5,AJ7,AJ9,AJ11,AJ13,AJ15,AJ17,AJ19,AM21,AJ23,AJ25,AJ29,AJ27)</f>
        <v>90</v>
      </c>
      <c r="AK31" s="14">
        <f t="shared" ref="AK31" si="22">SUM(AK3,AK5,AK7,AK9,AK11,AK13,AK15,AK17,AK19,AN21,AK23,AK25,AK29,AK27)</f>
        <v>90</v>
      </c>
      <c r="AL31" s="14">
        <f t="shared" ref="AL31" si="23">SUM(AL3,AL5,AL7,AL9,AL11,AL13,AL15,AL17,AL19,AO21,AL23,AL25,AL29,AL27)</f>
        <v>90</v>
      </c>
      <c r="AM31" s="14"/>
      <c r="AN31" s="14"/>
      <c r="AO31" s="14"/>
      <c r="AP31" s="14"/>
      <c r="AQ31" s="14"/>
      <c r="AR31" s="14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5"/>
    </row>
    <row r="32" spans="1:161" s="7" customFormat="1">
      <c r="A32" s="52"/>
      <c r="B32" s="54"/>
      <c r="C32" s="22" t="s">
        <v>72</v>
      </c>
      <c r="D32" s="14">
        <f>SUM(D4,D6,D8,D10,D12,D14,D16,D18,D20,D24,D26,D30)</f>
        <v>2331.5229999999997</v>
      </c>
      <c r="E32" s="14">
        <f>SUM(E4,E6,E8,E10,E12,E14,E16,E18,E20,E22,E24,E26,E30,E28)</f>
        <v>52.09</v>
      </c>
      <c r="F32" s="14">
        <f t="shared" ref="F32:K32" si="24">SUM(F4,F6,F8,F10,F12,F14,F16,F18,F20,F22,F24,F26,F30,F28)</f>
        <v>44.5</v>
      </c>
      <c r="G32" s="14">
        <f t="shared" si="24"/>
        <v>43</v>
      </c>
      <c r="H32" s="14">
        <f t="shared" si="24"/>
        <v>105.61</v>
      </c>
      <c r="I32" s="14">
        <f t="shared" si="24"/>
        <v>144</v>
      </c>
      <c r="J32" s="14">
        <f t="shared" si="24"/>
        <v>126.04</v>
      </c>
      <c r="K32" s="14">
        <f t="shared" si="24"/>
        <v>87.08</v>
      </c>
      <c r="L32" s="14">
        <f t="shared" ref="L32:M32" si="25">SUM(L4,L6,L8,L10,L12,L14,L16,L18,L20,L22,L24,L26,L30,L28)</f>
        <v>127.5</v>
      </c>
      <c r="M32" s="14">
        <f t="shared" si="25"/>
        <v>146.07999999999998</v>
      </c>
      <c r="N32" s="14">
        <f t="shared" ref="N32:AL32" si="26">SUM(N4,N6,N8,N10,N12,N14,N16,N18,N20,N22,N24,N26,N30,N28)</f>
        <v>107.3</v>
      </c>
      <c r="O32" s="14">
        <f t="shared" si="26"/>
        <v>174.04</v>
      </c>
      <c r="P32" s="14">
        <f t="shared" si="26"/>
        <v>127.69</v>
      </c>
      <c r="Q32" s="14">
        <f t="shared" si="26"/>
        <v>180.47300000000001</v>
      </c>
      <c r="R32" s="14">
        <f t="shared" si="26"/>
        <v>137.91</v>
      </c>
      <c r="S32" s="14">
        <f t="shared" si="26"/>
        <v>128.44999999999999</v>
      </c>
      <c r="T32" s="14">
        <f t="shared" si="26"/>
        <v>193.52</v>
      </c>
      <c r="U32" s="14">
        <f t="shared" si="26"/>
        <v>213.51</v>
      </c>
      <c r="V32" s="14">
        <f t="shared" si="26"/>
        <v>207.28</v>
      </c>
      <c r="W32" s="14">
        <f t="shared" si="26"/>
        <v>0</v>
      </c>
      <c r="X32" s="14">
        <f t="shared" si="26"/>
        <v>0</v>
      </c>
      <c r="Y32" s="14">
        <f t="shared" si="26"/>
        <v>0</v>
      </c>
      <c r="Z32" s="14">
        <f t="shared" si="26"/>
        <v>0</v>
      </c>
      <c r="AA32" s="14">
        <f t="shared" si="26"/>
        <v>0</v>
      </c>
      <c r="AB32" s="14">
        <f t="shared" si="26"/>
        <v>0</v>
      </c>
      <c r="AC32" s="14">
        <f t="shared" si="26"/>
        <v>0</v>
      </c>
      <c r="AD32" s="14">
        <f t="shared" si="26"/>
        <v>0</v>
      </c>
      <c r="AE32" s="14">
        <f t="shared" si="26"/>
        <v>0</v>
      </c>
      <c r="AF32" s="14">
        <f t="shared" si="26"/>
        <v>0</v>
      </c>
      <c r="AG32" s="14">
        <f t="shared" si="26"/>
        <v>0</v>
      </c>
      <c r="AH32" s="14">
        <f t="shared" si="26"/>
        <v>0</v>
      </c>
      <c r="AI32" s="14">
        <f t="shared" si="26"/>
        <v>0</v>
      </c>
      <c r="AJ32" s="14">
        <f t="shared" si="26"/>
        <v>0</v>
      </c>
      <c r="AK32" s="14">
        <f t="shared" si="26"/>
        <v>0</v>
      </c>
      <c r="AL32" s="14">
        <f t="shared" si="26"/>
        <v>0</v>
      </c>
      <c r="AM32" s="14"/>
      <c r="AN32" s="14"/>
      <c r="AO32" s="14"/>
      <c r="AP32" s="14"/>
      <c r="AQ32" s="14"/>
      <c r="AR32" s="14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5"/>
    </row>
    <row r="33" spans="45:160" s="10" customFormat="1"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</row>
    <row r="34" spans="45:160" s="10" customFormat="1"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</row>
    <row r="35" spans="45:160" s="10" customFormat="1"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</row>
    <row r="36" spans="45:160" s="10" customFormat="1"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</row>
    <row r="37" spans="45:160" s="10" customFormat="1"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</row>
    <row r="38" spans="45:160" s="10" customFormat="1"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</row>
    <row r="39" spans="45:160" s="10" customFormat="1"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</row>
    <row r="40" spans="45:160" s="10" customFormat="1"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</row>
    <row r="41" spans="45:160" s="10" customFormat="1"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</row>
    <row r="42" spans="45:160" s="10" customFormat="1"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</row>
    <row r="43" spans="45:160" s="10" customFormat="1"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</row>
    <row r="44" spans="45:160" s="10" customFormat="1"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</row>
    <row r="45" spans="45:160" s="10" customFormat="1"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</row>
    <row r="46" spans="45:160" s="10" customFormat="1"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</row>
    <row r="47" spans="45:160" s="10" customFormat="1"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</row>
    <row r="48" spans="45:160" s="10" customFormat="1"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</row>
    <row r="49" spans="45:160" s="10" customFormat="1"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</row>
    <row r="50" spans="45:160" s="10" customFormat="1"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</row>
    <row r="51" spans="45:160" s="10" customFormat="1"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</row>
    <row r="52" spans="45:160" s="10" customFormat="1"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</row>
    <row r="53" spans="45:160" s="10" customFormat="1"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</row>
    <row r="54" spans="45:160" s="10" customFormat="1"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</row>
    <row r="55" spans="45:160" s="10" customFormat="1"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</row>
    <row r="56" spans="45:160" s="10" customFormat="1"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</row>
    <row r="57" spans="45:160" s="10" customFormat="1"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</row>
    <row r="58" spans="45:160" s="10" customFormat="1"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</row>
    <row r="59" spans="45:160" s="10" customFormat="1"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</row>
    <row r="60" spans="45:160" s="10" customFormat="1"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</row>
    <row r="61" spans="45:160" s="10" customFormat="1"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</row>
    <row r="62" spans="45:160" s="10" customFormat="1"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</row>
    <row r="63" spans="45:160" s="10" customFormat="1"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</row>
    <row r="64" spans="45:160" s="10" customFormat="1"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</row>
    <row r="65" spans="45:160" s="10" customFormat="1"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</row>
    <row r="66" spans="45:160" s="10" customFormat="1"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</row>
    <row r="67" spans="45:160" s="10" customFormat="1"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</row>
    <row r="68" spans="45:160" s="10" customFormat="1"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</row>
    <row r="69" spans="45:160" s="10" customFormat="1"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</row>
    <row r="70" spans="45:160" s="10" customFormat="1"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</row>
    <row r="71" spans="45:160" s="10" customFormat="1"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</row>
    <row r="72" spans="45:160" s="10" customFormat="1"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</row>
    <row r="73" spans="45:160" s="10" customFormat="1"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</row>
    <row r="74" spans="45:160" s="10" customFormat="1"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</row>
    <row r="75" spans="45:160" s="10" customFormat="1"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</row>
    <row r="76" spans="45:160" s="10" customFormat="1"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</row>
    <row r="77" spans="45:160" s="10" customFormat="1"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</row>
    <row r="78" spans="45:160" s="10" customFormat="1"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</row>
    <row r="79" spans="45:160" s="10" customFormat="1"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</row>
    <row r="80" spans="45:160" s="10" customFormat="1"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</row>
    <row r="81" spans="45:160" s="10" customFormat="1"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</row>
    <row r="82" spans="45:160" s="10" customFormat="1"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</row>
    <row r="83" spans="45:160" s="10" customFormat="1"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</row>
    <row r="84" spans="45:160" s="10" customFormat="1"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</row>
    <row r="85" spans="45:160" s="10" customFormat="1"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</row>
    <row r="86" spans="45:160" s="10" customFormat="1"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</row>
    <row r="87" spans="45:160" s="10" customFormat="1"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8"/>
    </row>
    <row r="88" spans="45:160" s="10" customFormat="1"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</row>
    <row r="89" spans="45:160" s="10" customFormat="1"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</row>
    <row r="90" spans="45:160" s="10" customFormat="1"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</row>
    <row r="91" spans="45:160" s="10" customFormat="1"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</row>
    <row r="92" spans="45:160" s="10" customFormat="1"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</row>
    <row r="93" spans="45:160" s="10" customFormat="1"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</row>
    <row r="94" spans="45:160" s="10" customFormat="1"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98"/>
    </row>
    <row r="95" spans="45:160" s="10" customFormat="1"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</row>
    <row r="96" spans="45:160" s="10" customFormat="1"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</row>
    <row r="97" spans="45:160" s="10" customFormat="1"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</row>
    <row r="98" spans="45:160" s="10" customFormat="1"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</row>
    <row r="99" spans="45:160" s="10" customFormat="1"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</row>
    <row r="100" spans="45:160" s="10" customFormat="1"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</row>
    <row r="101" spans="45:160" s="10" customFormat="1"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</row>
    <row r="102" spans="45:160" s="10" customFormat="1"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</row>
    <row r="103" spans="45:160" s="10" customFormat="1"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</row>
    <row r="104" spans="45:160" s="10" customFormat="1"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</row>
    <row r="105" spans="45:160" s="10" customFormat="1"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</row>
    <row r="106" spans="45:160" s="10" customFormat="1"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</row>
    <row r="107" spans="45:160" s="10" customFormat="1"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</row>
    <row r="108" spans="45:160" s="10" customFormat="1"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</row>
    <row r="109" spans="45:160" s="10" customFormat="1"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</row>
    <row r="110" spans="45:160" s="10" customFormat="1"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</row>
    <row r="111" spans="45:160" s="10" customFormat="1"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</row>
    <row r="112" spans="45:160" s="10" customFormat="1"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</row>
  </sheetData>
  <mergeCells count="30">
    <mergeCell ref="B15:B16"/>
    <mergeCell ref="AJ1:AM1"/>
    <mergeCell ref="W1:Z1"/>
    <mergeCell ref="AA1:AD1"/>
    <mergeCell ref="B17:B18"/>
    <mergeCell ref="A1:C2"/>
    <mergeCell ref="D1:D2"/>
    <mergeCell ref="AE1:AI1"/>
    <mergeCell ref="E1:I1"/>
    <mergeCell ref="J1:M1"/>
    <mergeCell ref="N1:Q1"/>
    <mergeCell ref="R1:V1"/>
    <mergeCell ref="B7:B8"/>
    <mergeCell ref="B3:B6"/>
    <mergeCell ref="B27:B28"/>
    <mergeCell ref="A31:A32"/>
    <mergeCell ref="B31:B32"/>
    <mergeCell ref="A3:A18"/>
    <mergeCell ref="A19:A20"/>
    <mergeCell ref="A29:A30"/>
    <mergeCell ref="A23:A24"/>
    <mergeCell ref="B23:B24"/>
    <mergeCell ref="A25:A26"/>
    <mergeCell ref="B25:B26"/>
    <mergeCell ref="A21:A22"/>
    <mergeCell ref="B21:B22"/>
    <mergeCell ref="B19:B20"/>
    <mergeCell ref="B9:B10"/>
    <mergeCell ref="B11:B12"/>
    <mergeCell ref="B13:B14"/>
  </mergeCells>
  <pageMargins left="0.7" right="0.7" top="0.78740157499999996" bottom="0.78740157499999996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opLeftCell="A16" workbookViewId="0">
      <selection activeCell="H52" sqref="H52"/>
    </sheetView>
  </sheetViews>
  <sheetFormatPr defaultColWidth="8.85546875" defaultRowHeight="15"/>
  <sheetData>
    <row r="1" spans="1:2" s="33" customFormat="1" ht="23.25">
      <c r="A1" s="34" t="s">
        <v>83</v>
      </c>
      <c r="B1" s="39" t="s">
        <v>104</v>
      </c>
    </row>
    <row r="2" spans="1:2" s="33" customFormat="1" ht="18.75">
      <c r="B2" s="38" t="s">
        <v>105</v>
      </c>
    </row>
    <row r="4" spans="1:2" s="41" customFormat="1" ht="18.75">
      <c r="A4" s="40" t="s">
        <v>106</v>
      </c>
    </row>
    <row r="5" spans="1:2">
      <c r="A5" s="13">
        <v>20000</v>
      </c>
      <c r="B5" s="13" t="s">
        <v>78</v>
      </c>
    </row>
    <row r="6" spans="1:2" s="13" customFormat="1">
      <c r="A6" s="13">
        <v>20000</v>
      </c>
      <c r="B6" s="13" t="s">
        <v>79</v>
      </c>
    </row>
    <row r="7" spans="1:2" s="13" customFormat="1">
      <c r="A7" s="13">
        <v>40000</v>
      </c>
      <c r="B7" s="13" t="s">
        <v>84</v>
      </c>
    </row>
    <row r="8" spans="1:2" s="13" customFormat="1">
      <c r="A8" s="13">
        <v>20000</v>
      </c>
      <c r="B8" s="13" t="s">
        <v>85</v>
      </c>
    </row>
    <row r="9" spans="1:2" s="13" customFormat="1">
      <c r="A9">
        <v>30000</v>
      </c>
      <c r="B9" s="13" t="s">
        <v>82</v>
      </c>
    </row>
    <row r="10" spans="1:2">
      <c r="A10" s="13" t="s">
        <v>86</v>
      </c>
      <c r="B10" s="13" t="s">
        <v>80</v>
      </c>
    </row>
    <row r="11" spans="1:2">
      <c r="A11" s="13" t="s">
        <v>86</v>
      </c>
      <c r="B11" s="13" t="s">
        <v>81</v>
      </c>
    </row>
    <row r="12" spans="1:2">
      <c r="A12">
        <v>80</v>
      </c>
      <c r="B12" s="13" t="s">
        <v>75</v>
      </c>
    </row>
    <row r="13" spans="1:2">
      <c r="A13" s="13" t="s">
        <v>86</v>
      </c>
      <c r="B13" s="13" t="s">
        <v>76</v>
      </c>
    </row>
    <row r="14" spans="1:2">
      <c r="A14" s="13" t="s">
        <v>86</v>
      </c>
      <c r="B14" s="13" t="s">
        <v>77</v>
      </c>
    </row>
    <row r="16" spans="1:2" s="41" customFormat="1" ht="18.75">
      <c r="A16" s="40" t="s">
        <v>107</v>
      </c>
    </row>
    <row r="17" spans="1:15" ht="15.75">
      <c r="A17" s="35" t="s">
        <v>84</v>
      </c>
      <c r="B17" s="36"/>
      <c r="C17" s="36"/>
      <c r="D17" s="36"/>
      <c r="I17" s="35" t="s">
        <v>75</v>
      </c>
      <c r="J17" s="37"/>
      <c r="K17" s="36"/>
      <c r="L17" s="36"/>
    </row>
    <row r="18" spans="1:15">
      <c r="B18" s="13" t="s">
        <v>102</v>
      </c>
      <c r="C18" s="13" t="s">
        <v>99</v>
      </c>
      <c r="D18" s="13" t="s">
        <v>100</v>
      </c>
      <c r="E18" s="13" t="s">
        <v>101</v>
      </c>
      <c r="F18" s="13" t="s">
        <v>103</v>
      </c>
      <c r="G18" s="13" t="s">
        <v>72</v>
      </c>
      <c r="I18" s="13"/>
      <c r="J18" s="13" t="s">
        <v>102</v>
      </c>
      <c r="K18" s="13" t="s">
        <v>99</v>
      </c>
      <c r="L18" s="13" t="s">
        <v>100</v>
      </c>
      <c r="M18" s="13" t="s">
        <v>101</v>
      </c>
      <c r="N18" s="13" t="s">
        <v>103</v>
      </c>
      <c r="O18" s="13" t="s">
        <v>72</v>
      </c>
    </row>
    <row r="19" spans="1:15">
      <c r="A19" s="31" t="s">
        <v>87</v>
      </c>
      <c r="B19" s="13">
        <f t="shared" ref="B19:B20" si="0">2*C19</f>
        <v>0</v>
      </c>
      <c r="C19" s="13">
        <f t="shared" ref="C19" si="1">1.25*D19</f>
        <v>0</v>
      </c>
      <c r="D19" s="13">
        <v>0</v>
      </c>
      <c r="E19" s="13">
        <f t="shared" ref="E19" si="2">0.75*D19</f>
        <v>0</v>
      </c>
      <c r="F19" s="13">
        <f t="shared" ref="F19:F20" si="3">0.5*E19</f>
        <v>0</v>
      </c>
      <c r="G19">
        <v>0</v>
      </c>
      <c r="I19" s="31" t="s">
        <v>87</v>
      </c>
      <c r="J19" s="32">
        <f t="shared" ref="J19:J23" si="4">K19*2</f>
        <v>0</v>
      </c>
      <c r="K19" s="32">
        <f t="shared" ref="K19:K23" si="5">L19*1.25</f>
        <v>0</v>
      </c>
      <c r="L19" s="32">
        <v>0</v>
      </c>
      <c r="M19" s="32">
        <f>L19*0.75</f>
        <v>0</v>
      </c>
      <c r="N19" s="32">
        <f>M19*0.5</f>
        <v>0</v>
      </c>
      <c r="O19" s="13">
        <v>0</v>
      </c>
    </row>
    <row r="20" spans="1:15">
      <c r="A20" s="13" t="s">
        <v>88</v>
      </c>
      <c r="B20" s="13">
        <f t="shared" si="0"/>
        <v>0</v>
      </c>
      <c r="C20" s="13">
        <f t="shared" ref="C20:C21" si="6">1.25*D20</f>
        <v>0</v>
      </c>
      <c r="D20">
        <v>0</v>
      </c>
      <c r="E20" s="13">
        <f t="shared" ref="E20:E21" si="7">0.75*D20</f>
        <v>0</v>
      </c>
      <c r="F20" s="13">
        <f t="shared" si="3"/>
        <v>0</v>
      </c>
      <c r="G20">
        <v>0</v>
      </c>
      <c r="I20" s="13" t="s">
        <v>88</v>
      </c>
      <c r="J20" s="32">
        <f t="shared" si="4"/>
        <v>0</v>
      </c>
      <c r="K20" s="32">
        <f t="shared" si="5"/>
        <v>0</v>
      </c>
      <c r="L20" s="32">
        <v>0</v>
      </c>
      <c r="M20" s="32">
        <f t="shared" ref="M20:M23" si="8">L20*0.75</f>
        <v>0</v>
      </c>
      <c r="N20" s="32">
        <f t="shared" ref="N20:N23" si="9">M20*0.5</f>
        <v>0</v>
      </c>
      <c r="O20" s="13">
        <v>0</v>
      </c>
    </row>
    <row r="21" spans="1:15">
      <c r="A21" s="31" t="s">
        <v>89</v>
      </c>
      <c r="B21" s="13">
        <f t="shared" ref="B21:B23" si="10">2*C21</f>
        <v>0</v>
      </c>
      <c r="C21" s="13">
        <f t="shared" si="6"/>
        <v>0</v>
      </c>
      <c r="D21" s="13">
        <v>0</v>
      </c>
      <c r="E21" s="13">
        <f t="shared" si="7"/>
        <v>0</v>
      </c>
      <c r="F21" s="13">
        <f t="shared" ref="F21:F23" si="11">0.5*E21</f>
        <v>0</v>
      </c>
      <c r="G21" s="13">
        <v>0</v>
      </c>
      <c r="I21" s="31" t="s">
        <v>89</v>
      </c>
      <c r="J21" s="32">
        <f t="shared" si="4"/>
        <v>0</v>
      </c>
      <c r="K21" s="32">
        <f t="shared" si="5"/>
        <v>0</v>
      </c>
      <c r="L21" s="32">
        <v>0</v>
      </c>
      <c r="M21" s="32">
        <f t="shared" si="8"/>
        <v>0</v>
      </c>
      <c r="N21" s="32">
        <f t="shared" si="9"/>
        <v>0</v>
      </c>
      <c r="O21" s="13">
        <v>0</v>
      </c>
    </row>
    <row r="22" spans="1:15">
      <c r="A22" s="13" t="s">
        <v>90</v>
      </c>
      <c r="B22" s="13">
        <f t="shared" si="10"/>
        <v>0</v>
      </c>
      <c r="C22" s="13">
        <f t="shared" ref="C22:C23" si="12">1.25*D22</f>
        <v>0</v>
      </c>
      <c r="D22" s="13">
        <v>0</v>
      </c>
      <c r="E22" s="13">
        <f t="shared" ref="E22:E23" si="13">0.75*D22</f>
        <v>0</v>
      </c>
      <c r="F22" s="13">
        <f t="shared" si="11"/>
        <v>0</v>
      </c>
      <c r="G22" s="13">
        <v>0</v>
      </c>
      <c r="I22" s="13" t="s">
        <v>90</v>
      </c>
      <c r="J22" s="32">
        <f t="shared" si="4"/>
        <v>0</v>
      </c>
      <c r="K22" s="32">
        <f t="shared" si="5"/>
        <v>0</v>
      </c>
      <c r="L22" s="32">
        <v>0</v>
      </c>
      <c r="M22" s="32">
        <f t="shared" si="8"/>
        <v>0</v>
      </c>
      <c r="N22" s="32">
        <f t="shared" si="9"/>
        <v>0</v>
      </c>
      <c r="O22" s="13">
        <v>0</v>
      </c>
    </row>
    <row r="23" spans="1:15">
      <c r="A23" s="31" t="s">
        <v>91</v>
      </c>
      <c r="B23" s="13">
        <f t="shared" si="10"/>
        <v>0</v>
      </c>
      <c r="C23" s="13">
        <f t="shared" si="12"/>
        <v>0</v>
      </c>
      <c r="D23" s="13">
        <v>0</v>
      </c>
      <c r="E23" s="13">
        <f t="shared" si="13"/>
        <v>0</v>
      </c>
      <c r="F23" s="13">
        <f t="shared" si="11"/>
        <v>0</v>
      </c>
      <c r="G23" s="13">
        <v>0</v>
      </c>
      <c r="I23" s="31" t="s">
        <v>91</v>
      </c>
      <c r="J23" s="32">
        <f t="shared" si="4"/>
        <v>0</v>
      </c>
      <c r="K23" s="32">
        <f t="shared" si="5"/>
        <v>0</v>
      </c>
      <c r="L23" s="32">
        <v>0</v>
      </c>
      <c r="M23" s="32">
        <f t="shared" si="8"/>
        <v>0</v>
      </c>
      <c r="N23" s="32">
        <f t="shared" si="9"/>
        <v>0</v>
      </c>
      <c r="O23" s="13">
        <v>0</v>
      </c>
    </row>
    <row r="24" spans="1:15">
      <c r="A24" s="13" t="s">
        <v>92</v>
      </c>
      <c r="B24" s="13">
        <f>2*C24</f>
        <v>12500</v>
      </c>
      <c r="C24" s="13">
        <f t="shared" ref="C24:C31" si="14">1.25*D24</f>
        <v>6250</v>
      </c>
      <c r="D24">
        <v>5000</v>
      </c>
      <c r="E24" s="13">
        <f t="shared" ref="E24:E31" si="15">0.75*D24</f>
        <v>3750</v>
      </c>
      <c r="F24" s="13">
        <f>0.5*E24</f>
        <v>1875</v>
      </c>
      <c r="I24" s="13" t="s">
        <v>92</v>
      </c>
      <c r="J24" s="32">
        <f t="shared" ref="J24:J26" si="16">K24*2</f>
        <v>0</v>
      </c>
      <c r="K24" s="32">
        <f t="shared" ref="K24:K26" si="17">L24*1.25</f>
        <v>0</v>
      </c>
      <c r="L24" s="32">
        <v>0</v>
      </c>
      <c r="M24" s="32">
        <f t="shared" ref="M24:M26" si="18">L24*0.75</f>
        <v>0</v>
      </c>
      <c r="N24" s="32">
        <f t="shared" ref="N24:N26" si="19">M24*0.5</f>
        <v>0</v>
      </c>
      <c r="O24" s="13">
        <v>0</v>
      </c>
    </row>
    <row r="25" spans="1:15">
      <c r="A25" s="31" t="s">
        <v>93</v>
      </c>
      <c r="B25" s="13">
        <f t="shared" ref="B25:B33" si="20">2*C25</f>
        <v>75000</v>
      </c>
      <c r="C25" s="13">
        <f t="shared" si="14"/>
        <v>37500</v>
      </c>
      <c r="D25">
        <v>30000</v>
      </c>
      <c r="E25" s="13">
        <f t="shared" si="15"/>
        <v>22500</v>
      </c>
      <c r="F25" s="13">
        <f t="shared" ref="F25:F33" si="21">0.5*E25</f>
        <v>11250</v>
      </c>
      <c r="I25" s="31" t="s">
        <v>93</v>
      </c>
      <c r="J25" s="32">
        <f t="shared" si="16"/>
        <v>0</v>
      </c>
      <c r="K25" s="32">
        <f t="shared" si="17"/>
        <v>0</v>
      </c>
      <c r="L25" s="32">
        <v>0</v>
      </c>
      <c r="M25" s="32">
        <f t="shared" si="18"/>
        <v>0</v>
      </c>
      <c r="N25" s="32">
        <f t="shared" si="19"/>
        <v>0</v>
      </c>
      <c r="O25" s="13">
        <v>0</v>
      </c>
    </row>
    <row r="26" spans="1:15">
      <c r="A26" s="13" t="s">
        <v>94</v>
      </c>
      <c r="B26" s="13">
        <f t="shared" si="20"/>
        <v>12500</v>
      </c>
      <c r="C26" s="13">
        <f t="shared" si="14"/>
        <v>6250</v>
      </c>
      <c r="D26">
        <v>5000</v>
      </c>
      <c r="E26" s="13">
        <f t="shared" si="15"/>
        <v>3750</v>
      </c>
      <c r="F26" s="13">
        <f t="shared" si="21"/>
        <v>1875</v>
      </c>
      <c r="I26" s="13" t="s">
        <v>94</v>
      </c>
      <c r="J26" s="32">
        <f t="shared" si="16"/>
        <v>0</v>
      </c>
      <c r="K26" s="32">
        <f t="shared" si="17"/>
        <v>0</v>
      </c>
      <c r="L26" s="32">
        <v>0</v>
      </c>
      <c r="M26" s="32">
        <f t="shared" si="18"/>
        <v>0</v>
      </c>
      <c r="N26" s="32">
        <f t="shared" si="19"/>
        <v>0</v>
      </c>
      <c r="O26" s="13">
        <v>0</v>
      </c>
    </row>
    <row r="27" spans="1:15">
      <c r="A27" s="31" t="s">
        <v>95</v>
      </c>
      <c r="B27" s="13">
        <f t="shared" si="20"/>
        <v>17500</v>
      </c>
      <c r="C27" s="13">
        <f t="shared" si="14"/>
        <v>8750</v>
      </c>
      <c r="D27">
        <v>7000</v>
      </c>
      <c r="E27" s="13">
        <f t="shared" si="15"/>
        <v>5250</v>
      </c>
      <c r="F27" s="13">
        <f t="shared" si="21"/>
        <v>2625</v>
      </c>
      <c r="I27" s="31" t="s">
        <v>95</v>
      </c>
      <c r="J27" s="32">
        <f t="shared" ref="J27:J31" si="22">K27*2</f>
        <v>12.5</v>
      </c>
      <c r="K27" s="32">
        <f t="shared" ref="K27:K31" si="23">L27*1.25</f>
        <v>6.25</v>
      </c>
      <c r="L27" s="32">
        <v>5</v>
      </c>
      <c r="M27" s="32">
        <f t="shared" ref="M27:M33" si="24">L27*0.75</f>
        <v>3.75</v>
      </c>
      <c r="N27" s="32">
        <f t="shared" ref="N27:N33" si="25">M27*0.5</f>
        <v>1.875</v>
      </c>
      <c r="O27" s="13">
        <v>0</v>
      </c>
    </row>
    <row r="28" spans="1:15">
      <c r="A28" s="13" t="s">
        <v>96</v>
      </c>
      <c r="B28" s="13">
        <f t="shared" si="20"/>
        <v>25000</v>
      </c>
      <c r="C28" s="13">
        <f t="shared" si="14"/>
        <v>12500</v>
      </c>
      <c r="D28">
        <v>10000</v>
      </c>
      <c r="E28" s="13">
        <f t="shared" si="15"/>
        <v>7500</v>
      </c>
      <c r="F28" s="13">
        <f t="shared" si="21"/>
        <v>3750</v>
      </c>
      <c r="I28" s="13" t="s">
        <v>96</v>
      </c>
      <c r="J28" s="32">
        <f t="shared" si="22"/>
        <v>25</v>
      </c>
      <c r="K28" s="32">
        <f t="shared" si="23"/>
        <v>12.5</v>
      </c>
      <c r="L28" s="32">
        <v>10</v>
      </c>
      <c r="M28" s="32">
        <f t="shared" si="24"/>
        <v>7.5</v>
      </c>
      <c r="N28" s="32">
        <f t="shared" si="25"/>
        <v>3.75</v>
      </c>
      <c r="O28" s="13">
        <v>0</v>
      </c>
    </row>
    <row r="29" spans="1:15">
      <c r="A29" s="31" t="s">
        <v>97</v>
      </c>
      <c r="B29" s="13">
        <f t="shared" si="20"/>
        <v>37500</v>
      </c>
      <c r="C29" s="13">
        <f t="shared" si="14"/>
        <v>18750</v>
      </c>
      <c r="D29">
        <v>15000</v>
      </c>
      <c r="E29" s="13">
        <f t="shared" si="15"/>
        <v>11250</v>
      </c>
      <c r="F29" s="13">
        <f t="shared" si="21"/>
        <v>5625</v>
      </c>
      <c r="I29" s="31" t="s">
        <v>97</v>
      </c>
      <c r="J29" s="32">
        <f t="shared" si="22"/>
        <v>50</v>
      </c>
      <c r="K29" s="32">
        <f t="shared" si="23"/>
        <v>25</v>
      </c>
      <c r="L29" s="32">
        <v>20</v>
      </c>
      <c r="M29" s="32">
        <f t="shared" si="24"/>
        <v>15</v>
      </c>
      <c r="N29" s="32">
        <f t="shared" si="25"/>
        <v>7.5</v>
      </c>
      <c r="O29" s="13">
        <v>0</v>
      </c>
    </row>
    <row r="30" spans="1:15">
      <c r="A30" s="13" t="s">
        <v>98</v>
      </c>
      <c r="B30" s="13">
        <f t="shared" si="20"/>
        <v>52500</v>
      </c>
      <c r="C30" s="13">
        <f t="shared" si="14"/>
        <v>26250</v>
      </c>
      <c r="D30">
        <v>21000</v>
      </c>
      <c r="E30" s="13">
        <f t="shared" si="15"/>
        <v>15750</v>
      </c>
      <c r="F30" s="13">
        <f t="shared" si="21"/>
        <v>7875</v>
      </c>
      <c r="I30" s="13" t="s">
        <v>98</v>
      </c>
      <c r="J30" s="32">
        <f t="shared" si="22"/>
        <v>75</v>
      </c>
      <c r="K30" s="32">
        <f t="shared" si="23"/>
        <v>37.5</v>
      </c>
      <c r="L30" s="32">
        <v>30</v>
      </c>
      <c r="M30" s="32">
        <f t="shared" si="24"/>
        <v>22.5</v>
      </c>
      <c r="N30" s="32">
        <f t="shared" si="25"/>
        <v>11.25</v>
      </c>
      <c r="O30" s="13">
        <v>0</v>
      </c>
    </row>
    <row r="31" spans="1:15">
      <c r="A31" s="31" t="s">
        <v>87</v>
      </c>
      <c r="B31" s="13">
        <f t="shared" si="20"/>
        <v>67500</v>
      </c>
      <c r="C31" s="13">
        <f t="shared" si="14"/>
        <v>33750</v>
      </c>
      <c r="D31">
        <v>27000</v>
      </c>
      <c r="E31" s="13">
        <f t="shared" si="15"/>
        <v>20250</v>
      </c>
      <c r="F31" s="13">
        <f t="shared" si="21"/>
        <v>10125</v>
      </c>
      <c r="I31" s="13" t="s">
        <v>87</v>
      </c>
      <c r="J31" s="32">
        <f t="shared" si="22"/>
        <v>112.5</v>
      </c>
      <c r="K31" s="32">
        <f t="shared" si="23"/>
        <v>56.25</v>
      </c>
      <c r="L31" s="32">
        <v>45</v>
      </c>
      <c r="M31" s="32">
        <f t="shared" si="24"/>
        <v>33.75</v>
      </c>
      <c r="N31" s="32">
        <f t="shared" si="25"/>
        <v>16.875</v>
      </c>
      <c r="O31" s="13">
        <v>0</v>
      </c>
    </row>
    <row r="32" spans="1:15">
      <c r="A32" s="13" t="s">
        <v>88</v>
      </c>
      <c r="B32" s="13">
        <f t="shared" si="20"/>
        <v>82500</v>
      </c>
      <c r="C32" s="13">
        <f>1.25*D32</f>
        <v>41250</v>
      </c>
      <c r="D32">
        <v>33000</v>
      </c>
      <c r="E32">
        <f>0.75*D32</f>
        <v>24750</v>
      </c>
      <c r="F32" s="13">
        <f t="shared" si="21"/>
        <v>12375</v>
      </c>
      <c r="I32" s="31" t="s">
        <v>88</v>
      </c>
      <c r="J32" s="32">
        <f>K32*2</f>
        <v>150</v>
      </c>
      <c r="K32" s="32">
        <f>L32*1.25</f>
        <v>75</v>
      </c>
      <c r="L32" s="32">
        <v>60</v>
      </c>
      <c r="M32" s="32">
        <f t="shared" si="24"/>
        <v>45</v>
      </c>
      <c r="N32" s="32">
        <f t="shared" si="25"/>
        <v>22.5</v>
      </c>
    </row>
    <row r="33" spans="1:14">
      <c r="A33" s="31" t="s">
        <v>89</v>
      </c>
      <c r="B33" s="13">
        <f t="shared" si="20"/>
        <v>100000</v>
      </c>
      <c r="C33" s="13">
        <f>1.25*D33</f>
        <v>50000</v>
      </c>
      <c r="D33">
        <v>40000</v>
      </c>
      <c r="E33" s="13">
        <f>0.75*D33</f>
        <v>30000</v>
      </c>
      <c r="F33" s="13">
        <f t="shared" si="21"/>
        <v>15000</v>
      </c>
      <c r="I33" s="13" t="s">
        <v>89</v>
      </c>
      <c r="J33" s="32">
        <f>K33*2</f>
        <v>200</v>
      </c>
      <c r="K33" s="32">
        <f>L33*1.25</f>
        <v>100</v>
      </c>
      <c r="L33" s="32">
        <v>80</v>
      </c>
      <c r="M33" s="32">
        <f t="shared" si="24"/>
        <v>60</v>
      </c>
      <c r="N33" s="32">
        <f t="shared" si="25"/>
        <v>30</v>
      </c>
    </row>
  </sheetData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U11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9" sqref="F9"/>
    </sheetView>
  </sheetViews>
  <sheetFormatPr defaultColWidth="8.85546875" defaultRowHeight="15"/>
  <cols>
    <col min="1" max="1" width="4.7109375" style="11" bestFit="1" customWidth="1"/>
    <col min="2" max="2" width="8.85546875" style="11"/>
    <col min="3" max="3" width="12.42578125" style="11" bestFit="1" customWidth="1"/>
    <col min="4" max="4" width="12.42578125" style="11" customWidth="1"/>
    <col min="5" max="6" width="8.140625" style="11" bestFit="1" customWidth="1"/>
    <col min="7" max="9" width="8.85546875" style="11"/>
    <col min="10" max="10" width="8.140625" style="11" bestFit="1" customWidth="1"/>
    <col min="11" max="16384" width="8.85546875" style="11"/>
  </cols>
  <sheetData>
    <row r="1" spans="1:47" s="3" customFormat="1" ht="15" customHeight="1">
      <c r="A1" s="70" t="s">
        <v>6</v>
      </c>
      <c r="B1" s="70"/>
      <c r="C1" s="88"/>
      <c r="D1" s="12"/>
      <c r="E1" s="74" t="s">
        <v>4</v>
      </c>
      <c r="F1" s="74"/>
      <c r="G1" s="74"/>
      <c r="H1" s="74"/>
      <c r="I1" s="74"/>
      <c r="J1" s="74" t="s">
        <v>5</v>
      </c>
      <c r="K1" s="74"/>
      <c r="L1" s="74"/>
      <c r="M1" s="74"/>
      <c r="N1" s="67" t="s">
        <v>10</v>
      </c>
      <c r="O1" s="68"/>
      <c r="P1" s="68"/>
      <c r="Q1" s="69"/>
      <c r="R1" s="67" t="s">
        <v>11</v>
      </c>
      <c r="S1" s="68"/>
      <c r="T1" s="68"/>
      <c r="U1" s="68"/>
      <c r="V1" s="69"/>
      <c r="W1" s="67" t="s">
        <v>12</v>
      </c>
      <c r="X1" s="68"/>
      <c r="Y1" s="68"/>
      <c r="Z1" s="69"/>
      <c r="AA1" s="67" t="s">
        <v>13</v>
      </c>
      <c r="AB1" s="68"/>
      <c r="AC1" s="68"/>
      <c r="AD1" s="69"/>
      <c r="AE1" s="67" t="s">
        <v>14</v>
      </c>
      <c r="AF1" s="68"/>
      <c r="AG1" s="68"/>
      <c r="AH1" s="68"/>
      <c r="AI1" s="69"/>
      <c r="AJ1" s="67" t="s">
        <v>15</v>
      </c>
      <c r="AK1" s="68"/>
      <c r="AL1" s="68"/>
      <c r="AM1" s="69"/>
    </row>
    <row r="2" spans="1:47" s="2" customFormat="1" ht="15" customHeight="1">
      <c r="A2" s="71"/>
      <c r="B2" s="71"/>
      <c r="C2" s="89"/>
      <c r="D2" s="1">
        <f>E2-7</f>
        <v>40903</v>
      </c>
      <c r="E2" s="1">
        <v>40910</v>
      </c>
      <c r="F2" s="1">
        <f t="shared" ref="F2:J2" si="0">E2+7</f>
        <v>40917</v>
      </c>
      <c r="G2" s="1">
        <f t="shared" si="0"/>
        <v>40924</v>
      </c>
      <c r="H2" s="1">
        <f t="shared" si="0"/>
        <v>40931</v>
      </c>
      <c r="I2" s="1">
        <f t="shared" si="0"/>
        <v>40938</v>
      </c>
      <c r="J2" s="1">
        <f t="shared" si="0"/>
        <v>40945</v>
      </c>
      <c r="K2" s="1">
        <f>J2+7</f>
        <v>40952</v>
      </c>
      <c r="L2" s="1">
        <f t="shared" ref="L2:M2" si="1">K2+7</f>
        <v>40959</v>
      </c>
      <c r="M2" s="1">
        <f t="shared" si="1"/>
        <v>40966</v>
      </c>
      <c r="N2" s="1">
        <f t="shared" ref="N2" si="2">M2+7</f>
        <v>40973</v>
      </c>
      <c r="O2" s="1">
        <f t="shared" ref="O2" si="3">N2+7</f>
        <v>40980</v>
      </c>
      <c r="P2" s="1">
        <f t="shared" ref="P2" si="4">O2+7</f>
        <v>40987</v>
      </c>
      <c r="Q2" s="1">
        <f t="shared" ref="Q2" si="5">P2+7</f>
        <v>40994</v>
      </c>
      <c r="R2" s="1">
        <f t="shared" ref="R2" si="6">Q2+7</f>
        <v>41001</v>
      </c>
      <c r="S2" s="1">
        <f t="shared" ref="S2" si="7">R2+7</f>
        <v>41008</v>
      </c>
      <c r="T2" s="1">
        <f t="shared" ref="T2" si="8">S2+7</f>
        <v>41015</v>
      </c>
      <c r="U2" s="1">
        <f t="shared" ref="U2" si="9">T2+7</f>
        <v>41022</v>
      </c>
      <c r="V2" s="1">
        <f t="shared" ref="V2" si="10">U2+7</f>
        <v>41029</v>
      </c>
      <c r="W2" s="1">
        <f t="shared" ref="W2" si="11">V2+7</f>
        <v>41036</v>
      </c>
      <c r="X2" s="1">
        <f t="shared" ref="X2" si="12">W2+7</f>
        <v>41043</v>
      </c>
      <c r="Y2" s="1">
        <f t="shared" ref="Y2" si="13">X2+7</f>
        <v>41050</v>
      </c>
      <c r="Z2" s="1">
        <f t="shared" ref="Z2" si="14">Y2+7</f>
        <v>41057</v>
      </c>
      <c r="AA2" s="1">
        <f t="shared" ref="AA2" si="15">Z2+7</f>
        <v>41064</v>
      </c>
      <c r="AB2" s="1">
        <f t="shared" ref="AB2" si="16">AA2+7</f>
        <v>41071</v>
      </c>
      <c r="AC2" s="1">
        <f t="shared" ref="AC2" si="17">AB2+7</f>
        <v>41078</v>
      </c>
      <c r="AD2" s="1">
        <f t="shared" ref="AD2" si="18">AC2+7</f>
        <v>41085</v>
      </c>
      <c r="AE2" s="1">
        <f t="shared" ref="AE2" si="19">AD2+7</f>
        <v>41092</v>
      </c>
      <c r="AF2" s="1">
        <f t="shared" ref="AF2" si="20">AE2+7</f>
        <v>41099</v>
      </c>
      <c r="AG2" s="1">
        <f t="shared" ref="AG2" si="21">AF2+7</f>
        <v>41106</v>
      </c>
      <c r="AH2" s="1">
        <f t="shared" ref="AH2" si="22">AG2+7</f>
        <v>41113</v>
      </c>
      <c r="AI2" s="1">
        <f t="shared" ref="AI2" si="23">AH2+7</f>
        <v>41120</v>
      </c>
      <c r="AJ2" s="1">
        <f t="shared" ref="AJ2" si="24">AI2+7</f>
        <v>41127</v>
      </c>
      <c r="AK2" s="1">
        <f t="shared" ref="AK2" si="25">AJ2+7</f>
        <v>41134</v>
      </c>
      <c r="AL2" s="1">
        <f t="shared" ref="AL2" si="26">AK2+7</f>
        <v>41141</v>
      </c>
      <c r="AM2" s="1">
        <f t="shared" ref="AM2" si="27">AL2+7</f>
        <v>41148</v>
      </c>
      <c r="AN2" s="1"/>
      <c r="AO2" s="1"/>
      <c r="AP2" s="1"/>
      <c r="AQ2" s="1"/>
      <c r="AR2" s="1"/>
      <c r="AS2" s="1"/>
      <c r="AT2" s="1"/>
      <c r="AU2" s="1"/>
    </row>
    <row r="3" spans="1:47" s="4" customFormat="1">
      <c r="A3" s="78" t="s">
        <v>7</v>
      </c>
      <c r="B3" s="81" t="s">
        <v>29</v>
      </c>
      <c r="C3" s="4" t="s">
        <v>2</v>
      </c>
      <c r="E3" s="4" t="s">
        <v>25</v>
      </c>
      <c r="F3" s="4" t="s">
        <v>25</v>
      </c>
    </row>
    <row r="4" spans="1:47" s="4" customFormat="1">
      <c r="A4" s="79"/>
      <c r="B4" s="82"/>
      <c r="C4" s="4" t="s">
        <v>3</v>
      </c>
    </row>
    <row r="5" spans="1:47" s="4" customFormat="1">
      <c r="A5" s="79"/>
      <c r="B5" s="82"/>
      <c r="C5" s="4" t="s">
        <v>2</v>
      </c>
    </row>
    <row r="6" spans="1:47" s="4" customFormat="1">
      <c r="A6" s="79"/>
      <c r="B6" s="82"/>
      <c r="C6" s="4" t="s">
        <v>3</v>
      </c>
    </row>
    <row r="7" spans="1:47" s="4" customFormat="1">
      <c r="A7" s="79"/>
      <c r="B7" s="82"/>
      <c r="C7" s="4" t="s">
        <v>2</v>
      </c>
    </row>
    <row r="8" spans="1:47" s="4" customFormat="1">
      <c r="A8" s="79"/>
      <c r="B8" s="83"/>
      <c r="C8" s="4" t="s">
        <v>3</v>
      </c>
    </row>
    <row r="9" spans="1:47" s="5" customFormat="1">
      <c r="A9" s="79"/>
      <c r="B9" s="84" t="s">
        <v>28</v>
      </c>
      <c r="C9" s="5" t="s">
        <v>2</v>
      </c>
      <c r="F9" s="5" t="s">
        <v>26</v>
      </c>
    </row>
    <row r="10" spans="1:47" s="5" customFormat="1">
      <c r="A10" s="79"/>
      <c r="B10" s="85"/>
      <c r="C10" s="5" t="s">
        <v>3</v>
      </c>
    </row>
    <row r="11" spans="1:47" s="5" customFormat="1">
      <c r="A11" s="79"/>
      <c r="B11" s="85"/>
      <c r="C11" s="5" t="s">
        <v>2</v>
      </c>
      <c r="F11" s="5" t="s">
        <v>27</v>
      </c>
    </row>
    <row r="12" spans="1:47" s="5" customFormat="1">
      <c r="A12" s="79"/>
      <c r="B12" s="85"/>
      <c r="C12" s="5" t="s">
        <v>3</v>
      </c>
    </row>
    <row r="13" spans="1:47" s="5" customFormat="1">
      <c r="A13" s="79"/>
      <c r="B13" s="85"/>
      <c r="C13" s="5" t="s">
        <v>2</v>
      </c>
    </row>
    <row r="14" spans="1:47" s="5" customFormat="1">
      <c r="A14" s="80"/>
      <c r="B14" s="86"/>
      <c r="C14" s="5" t="s">
        <v>3</v>
      </c>
    </row>
    <row r="15" spans="1:47" s="6" customFormat="1">
      <c r="A15" s="78" t="s">
        <v>8</v>
      </c>
      <c r="B15" s="58" t="s">
        <v>1</v>
      </c>
      <c r="C15" s="6" t="s">
        <v>2</v>
      </c>
      <c r="D15" s="6" t="s">
        <v>16</v>
      </c>
      <c r="F15" s="6" t="s">
        <v>33</v>
      </c>
    </row>
    <row r="16" spans="1:47" s="6" customFormat="1">
      <c r="A16" s="79"/>
      <c r="B16" s="59"/>
      <c r="C16" s="6" t="s">
        <v>3</v>
      </c>
    </row>
    <row r="17" spans="1:6" s="6" customFormat="1">
      <c r="A17" s="79"/>
      <c r="B17" s="59"/>
      <c r="C17" s="6" t="s">
        <v>2</v>
      </c>
      <c r="D17" s="6" t="s">
        <v>17</v>
      </c>
      <c r="F17" s="6" t="s">
        <v>34</v>
      </c>
    </row>
    <row r="18" spans="1:6" s="6" customFormat="1">
      <c r="A18" s="79"/>
      <c r="B18" s="59"/>
      <c r="C18" s="6" t="s">
        <v>3</v>
      </c>
    </row>
    <row r="19" spans="1:6" s="6" customFormat="1">
      <c r="A19" s="79"/>
      <c r="B19" s="59"/>
      <c r="C19" s="6" t="s">
        <v>2</v>
      </c>
      <c r="D19" s="6" t="s">
        <v>18</v>
      </c>
      <c r="F19" s="6" t="s">
        <v>35</v>
      </c>
    </row>
    <row r="20" spans="1:6" s="6" customFormat="1">
      <c r="A20" s="79"/>
      <c r="B20" s="59"/>
      <c r="C20" s="6" t="s">
        <v>3</v>
      </c>
    </row>
    <row r="21" spans="1:6" s="6" customFormat="1">
      <c r="A21" s="79"/>
      <c r="B21" s="59"/>
      <c r="C21" s="6" t="s">
        <v>2</v>
      </c>
      <c r="F21" s="6" t="s">
        <v>36</v>
      </c>
    </row>
    <row r="22" spans="1:6" s="6" customFormat="1">
      <c r="A22" s="80"/>
      <c r="B22" s="87"/>
      <c r="C22" s="6" t="s">
        <v>3</v>
      </c>
    </row>
    <row r="23" spans="1:6" s="7" customFormat="1">
      <c r="A23" s="78" t="s">
        <v>9</v>
      </c>
      <c r="B23" s="60" t="s">
        <v>0</v>
      </c>
      <c r="C23" s="7" t="s">
        <v>2</v>
      </c>
      <c r="D23" s="7" t="s">
        <v>19</v>
      </c>
      <c r="E23" s="7" t="s">
        <v>23</v>
      </c>
      <c r="F23" s="7" t="s">
        <v>31</v>
      </c>
    </row>
    <row r="24" spans="1:6" s="7" customFormat="1">
      <c r="A24" s="79"/>
      <c r="B24" s="61"/>
      <c r="C24" s="7" t="s">
        <v>3</v>
      </c>
    </row>
    <row r="25" spans="1:6" s="7" customFormat="1">
      <c r="A25" s="79"/>
      <c r="B25" s="61"/>
      <c r="C25" s="7" t="s">
        <v>2</v>
      </c>
      <c r="D25" s="7" t="s">
        <v>20</v>
      </c>
      <c r="E25" s="7" t="s">
        <v>20</v>
      </c>
      <c r="F25" s="7" t="s">
        <v>30</v>
      </c>
    </row>
    <row r="26" spans="1:6" s="7" customFormat="1">
      <c r="A26" s="79"/>
      <c r="B26" s="61"/>
      <c r="C26" s="7" t="s">
        <v>3</v>
      </c>
    </row>
    <row r="27" spans="1:6" s="7" customFormat="1">
      <c r="A27" s="79"/>
      <c r="B27" s="61"/>
      <c r="C27" s="7" t="s">
        <v>2</v>
      </c>
      <c r="D27" s="7" t="s">
        <v>22</v>
      </c>
      <c r="E27" s="7" t="s">
        <v>22</v>
      </c>
      <c r="F27" s="7" t="s">
        <v>22</v>
      </c>
    </row>
    <row r="28" spans="1:6" s="7" customFormat="1">
      <c r="A28" s="79"/>
      <c r="B28" s="61"/>
      <c r="C28" s="8" t="s">
        <v>3</v>
      </c>
    </row>
    <row r="29" spans="1:6" s="7" customFormat="1">
      <c r="A29" s="79"/>
      <c r="B29" s="61"/>
      <c r="C29" s="7" t="s">
        <v>2</v>
      </c>
      <c r="D29" s="7" t="s">
        <v>21</v>
      </c>
      <c r="E29" s="7" t="s">
        <v>24</v>
      </c>
      <c r="F29" s="7" t="s">
        <v>32</v>
      </c>
    </row>
    <row r="30" spans="1:6" s="8" customFormat="1">
      <c r="A30" s="79"/>
      <c r="B30" s="61"/>
      <c r="C30" s="8" t="s">
        <v>3</v>
      </c>
    </row>
    <row r="31" spans="1:6" s="9" customFormat="1"/>
    <row r="32" spans="1:6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</sheetData>
  <mergeCells count="16">
    <mergeCell ref="B23:B30"/>
    <mergeCell ref="A3:A14"/>
    <mergeCell ref="A23:A30"/>
    <mergeCell ref="E1:I1"/>
    <mergeCell ref="J1:M1"/>
    <mergeCell ref="B3:B8"/>
    <mergeCell ref="B9:B14"/>
    <mergeCell ref="B15:B22"/>
    <mergeCell ref="A1:C2"/>
    <mergeCell ref="A15:A22"/>
    <mergeCell ref="AA1:AD1"/>
    <mergeCell ref="AE1:AI1"/>
    <mergeCell ref="AJ1:AM1"/>
    <mergeCell ref="N1:Q1"/>
    <mergeCell ref="R1:V1"/>
    <mergeCell ref="W1:Z1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Odhady verzí</vt:lpstr>
      <vt:lpstr>Práce na týdny</vt:lpstr>
      <vt:lpstr>Cíle 2012</vt:lpstr>
      <vt:lpstr>Úkoly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Sterly</dc:creator>
  <cp:lastModifiedBy>Roman Sterly</cp:lastModifiedBy>
  <dcterms:created xsi:type="dcterms:W3CDTF">2011-11-04T15:22:01Z</dcterms:created>
  <dcterms:modified xsi:type="dcterms:W3CDTF">2014-03-12T14:38:45Z</dcterms:modified>
</cp:coreProperties>
</file>